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24226"/>
  <mc:AlternateContent xmlns:mc="http://schemas.openxmlformats.org/markup-compatibility/2006">
    <mc:Choice Requires="x15">
      <x15ac:absPath xmlns:x15ac="http://schemas.microsoft.com/office/spreadsheetml/2010/11/ac" url="C:\Users\hromero\Desktop\Documentos\Sitio Supervisores\Manual Supervisor DOCS ORDENADOS\Procedimientos de Operaciones\"/>
    </mc:Choice>
  </mc:AlternateContent>
  <xr:revisionPtr revIDLastSave="0" documentId="13_ncr:1_{719014F9-C39F-445E-8D4F-F672E5B10A55}" xr6:coauthVersionLast="36" xr6:coauthVersionMax="36" xr10:uidLastSave="{00000000-0000-0000-0000-000000000000}"/>
  <bookViews>
    <workbookView xWindow="360" yWindow="420" windowWidth="10515" windowHeight="4890" firstSheet="1" activeTab="1" xr2:uid="{00000000-000D-0000-FFFF-FFFF00000000}"/>
  </bookViews>
  <sheets>
    <sheet name="Introduccion" sheetId="12" r:id="rId1"/>
    <sheet name="Inicio" sheetId="11" r:id="rId2"/>
    <sheet name="Resumen Ejecutivo" sheetId="13" r:id="rId3"/>
    <sheet name="Matriz" sheetId="1" r:id="rId4"/>
    <sheet name="Acciones Preventivas" sheetId="9" r:id="rId5"/>
    <sheet name="Seguimiento Plan de Accion" sheetId="10" r:id="rId6"/>
    <sheet name="Datos" sheetId="4" state="hidden" r:id="rId7"/>
    <sheet name="Riesgos Por Segmento" sheetId="7" state="hidden" r:id="rId8"/>
  </sheets>
  <definedNames>
    <definedName name="_xlnm.Print_Area" localSheetId="4">'Acciones Preventivas'!$A$1:$P$30</definedName>
    <definedName name="_xlnm.Print_Area" localSheetId="0">Introduccion!$A$1:$M$44</definedName>
    <definedName name="_xlnm.Print_Area" localSheetId="3">Matriz!$A$1:$S$34</definedName>
    <definedName name="_xlnm.Print_Area" localSheetId="2">'Resumen Ejecutivo'!$B$2:$S$45</definedName>
    <definedName name="_xlnm.Print_Area" localSheetId="5">'Seguimiento Plan de Accion'!$A$1:$P$30</definedName>
  </definedNames>
  <calcPr calcId="191029"/>
  <pivotCaches>
    <pivotCache cacheId="0" r:id="rId9"/>
    <pivotCache cacheId="1" r:id="rId10"/>
  </pivotCaches>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33" i="1" l="1"/>
  <c r="J33" i="1" s="1"/>
  <c r="Y32" i="1"/>
  <c r="J32" i="1" s="1"/>
  <c r="Y31" i="1"/>
  <c r="J31" i="1" s="1"/>
  <c r="Y30" i="1"/>
  <c r="J30" i="1" s="1"/>
  <c r="Y29" i="1"/>
  <c r="Y28" i="1"/>
  <c r="J28" i="1" s="1"/>
  <c r="Y27" i="1"/>
  <c r="Y26" i="1"/>
  <c r="J26" i="1" s="1"/>
  <c r="Y25" i="1"/>
  <c r="J25" i="1" s="1"/>
  <c r="Y24" i="1"/>
  <c r="J24" i="1" s="1"/>
  <c r="Y23" i="1"/>
  <c r="J23" i="1" s="1"/>
  <c r="Y22" i="1"/>
  <c r="Y21" i="1"/>
  <c r="J21" i="1" s="1"/>
  <c r="Y20" i="1"/>
  <c r="Y19" i="1"/>
  <c r="J19" i="1" s="1"/>
  <c r="Y18" i="1"/>
  <c r="J18" i="1" s="1"/>
  <c r="Y17" i="1"/>
  <c r="Y16" i="1"/>
  <c r="J16" i="1" s="1"/>
  <c r="Y15" i="1"/>
  <c r="J15" i="1" s="1"/>
  <c r="Y14" i="1"/>
  <c r="J14" i="1" s="1"/>
  <c r="J17" i="1"/>
  <c r="J20" i="1"/>
  <c r="J29" i="1"/>
  <c r="J27" i="1"/>
  <c r="J22" i="1"/>
  <c r="P39" i="13"/>
  <c r="P44" i="13" l="1"/>
  <c r="P43" i="13"/>
  <c r="P42" i="13"/>
  <c r="AE77" i="13"/>
  <c r="AE76" i="13"/>
  <c r="AE75" i="13"/>
  <c r="AE74" i="13"/>
  <c r="AE73" i="13"/>
  <c r="AE72" i="13"/>
  <c r="AE71" i="13"/>
  <c r="AE70" i="13"/>
  <c r="AE69" i="13"/>
  <c r="AE68" i="13"/>
  <c r="AE67" i="13"/>
  <c r="AE66" i="13"/>
  <c r="AE65" i="13"/>
  <c r="AE64" i="13"/>
  <c r="AE63" i="13"/>
  <c r="AE62" i="13"/>
  <c r="AE61" i="13"/>
  <c r="AE60" i="13"/>
  <c r="AE59" i="13"/>
  <c r="AE58" i="13"/>
  <c r="AE57" i="13"/>
  <c r="AE56" i="13"/>
  <c r="AE55" i="13"/>
  <c r="AE54" i="13"/>
  <c r="AE53" i="13"/>
  <c r="AE52" i="13"/>
  <c r="AE51" i="13"/>
  <c r="AE50" i="13"/>
  <c r="AE49" i="13"/>
  <c r="AE48" i="13"/>
  <c r="AE47" i="13"/>
  <c r="AE46" i="13"/>
  <c r="AE45" i="13"/>
  <c r="AE44" i="13"/>
  <c r="AE43" i="13"/>
  <c r="AE42" i="13"/>
  <c r="AE41" i="13"/>
  <c r="AE40" i="13"/>
  <c r="AE39" i="13"/>
  <c r="J42" i="13"/>
  <c r="K39" i="13"/>
  <c r="O30" i="13" l="1"/>
  <c r="O29" i="13"/>
  <c r="O28" i="13"/>
  <c r="O27" i="13"/>
  <c r="O26" i="13"/>
  <c r="O25" i="13"/>
  <c r="O24" i="13"/>
  <c r="O23" i="13"/>
  <c r="O22" i="13"/>
  <c r="O21" i="13"/>
  <c r="O10" i="13"/>
  <c r="Q19" i="13"/>
  <c r="F43" i="13" s="1"/>
  <c r="O16" i="13"/>
  <c r="O15" i="13"/>
  <c r="O14" i="13"/>
  <c r="O13" i="13"/>
  <c r="O12" i="13"/>
  <c r="O11" i="13"/>
  <c r="O9" i="13"/>
  <c r="O8" i="13"/>
  <c r="O7" i="13"/>
  <c r="F39" i="13"/>
  <c r="Q5" i="13" l="1"/>
  <c r="F42" i="13" s="1"/>
  <c r="O13" i="1" l="1"/>
  <c r="J13" i="1"/>
  <c r="AA19" i="1" l="1"/>
  <c r="AB19" i="1"/>
  <c r="AA20" i="1"/>
  <c r="AB20" i="1"/>
  <c r="AA21" i="1"/>
  <c r="AB21" i="1"/>
  <c r="AA22" i="1"/>
  <c r="AB22" i="1"/>
  <c r="AA23" i="1"/>
  <c r="AB23" i="1"/>
  <c r="AA24" i="1"/>
  <c r="AB24" i="1"/>
  <c r="AA25" i="1"/>
  <c r="AB25" i="1"/>
  <c r="AA26" i="1"/>
  <c r="AB26" i="1"/>
  <c r="AA27" i="1"/>
  <c r="AB27" i="1"/>
  <c r="AA28" i="1"/>
  <c r="AB28" i="1"/>
  <c r="AA29" i="1"/>
  <c r="AB29" i="1"/>
  <c r="AA30" i="1"/>
  <c r="AB30" i="1"/>
  <c r="AA31" i="1"/>
  <c r="AB31" i="1"/>
  <c r="AA32" i="1"/>
  <c r="AB32" i="1"/>
  <c r="AA33" i="1"/>
  <c r="AB33" i="1"/>
  <c r="AA18" i="1"/>
  <c r="AA17" i="1"/>
  <c r="AA16" i="1"/>
  <c r="AA15" i="1"/>
  <c r="AA14" i="1"/>
  <c r="AB18" i="1" l="1"/>
  <c r="AB17" i="1"/>
  <c r="AB16" i="1"/>
  <c r="AB15" i="1"/>
  <c r="AB14" i="1"/>
  <c r="N8" i="1" l="1"/>
  <c r="N7" i="1"/>
  <c r="N6" i="1"/>
  <c r="N5" i="1"/>
  <c r="N4" i="1"/>
  <c r="C8" i="1"/>
  <c r="C7" i="1"/>
  <c r="C6" i="1"/>
  <c r="C5" i="1"/>
  <c r="C4" i="1"/>
  <c r="C9" i="11"/>
  <c r="F8" i="1" s="1"/>
  <c r="P15" i="1" l="1"/>
  <c r="K15" i="1"/>
  <c r="P33" i="1"/>
  <c r="P32" i="1"/>
  <c r="P31" i="1"/>
  <c r="P30" i="1"/>
  <c r="P29" i="1"/>
  <c r="P28" i="1"/>
  <c r="P27" i="1"/>
  <c r="P26" i="1"/>
  <c r="P25" i="1"/>
  <c r="P24" i="1"/>
  <c r="P23" i="1"/>
  <c r="P22" i="1"/>
  <c r="P21" i="1"/>
  <c r="P20" i="1"/>
  <c r="P19" i="1"/>
  <c r="P18" i="1"/>
  <c r="P17" i="1"/>
  <c r="P16" i="1"/>
  <c r="K33" i="1"/>
  <c r="K32" i="1"/>
  <c r="K31" i="1"/>
  <c r="K30" i="1"/>
  <c r="K29" i="1"/>
  <c r="K28" i="1"/>
  <c r="K27" i="1"/>
  <c r="K26" i="1"/>
  <c r="K25" i="1"/>
  <c r="K24" i="1"/>
  <c r="K23" i="1"/>
  <c r="K22" i="1"/>
  <c r="K21" i="1"/>
  <c r="K20" i="1"/>
  <c r="K19" i="1"/>
  <c r="K18" i="1"/>
  <c r="K17" i="1"/>
  <c r="K16" i="1"/>
  <c r="P14" i="1"/>
  <c r="K14" i="1"/>
  <c r="Q23" i="1" l="1"/>
  <c r="R23" i="1" s="1"/>
  <c r="F19" i="9" s="1"/>
  <c r="Q27" i="1"/>
  <c r="R27" i="1" s="1"/>
  <c r="F23" i="9" s="1"/>
  <c r="Q31" i="1"/>
  <c r="R31" i="1" s="1"/>
  <c r="F27" i="9" s="1"/>
  <c r="Q22" i="1"/>
  <c r="R22" i="1" s="1"/>
  <c r="F18" i="9" s="1"/>
  <c r="Q26" i="1"/>
  <c r="R26" i="1" s="1"/>
  <c r="F22" i="9" s="1"/>
  <c r="Q24" i="1"/>
  <c r="R24" i="1" s="1"/>
  <c r="F20" i="9" s="1"/>
  <c r="Q21" i="1"/>
  <c r="R21" i="1" s="1"/>
  <c r="F17" i="9" s="1"/>
  <c r="Q25" i="1"/>
  <c r="R25" i="1" s="1"/>
  <c r="F21" i="9" s="1"/>
  <c r="Q28" i="1"/>
  <c r="R28" i="1" s="1"/>
  <c r="F24" i="9" s="1"/>
  <c r="Q29" i="1"/>
  <c r="R29" i="1" s="1"/>
  <c r="F25" i="9" s="1"/>
  <c r="Q32" i="1"/>
  <c r="R32" i="1" s="1"/>
  <c r="F28" i="9" s="1"/>
  <c r="Q20" i="1"/>
  <c r="R20" i="1" s="1"/>
  <c r="F16" i="9" s="1"/>
  <c r="Q30" i="1"/>
  <c r="R30" i="1" s="1"/>
  <c r="F26" i="9" s="1"/>
  <c r="Q33" i="1"/>
  <c r="R33" i="1" s="1"/>
  <c r="F29" i="9" s="1"/>
  <c r="Q18" i="1"/>
  <c r="R18" i="1" s="1"/>
  <c r="Q17" i="1"/>
  <c r="R17" i="1" s="1"/>
  <c r="Q16" i="1"/>
  <c r="R16" i="1" s="1"/>
  <c r="Q19" i="1"/>
  <c r="Q15" i="1"/>
  <c r="Q14" i="1"/>
  <c r="R14" i="1" s="1"/>
  <c r="R19" i="1" l="1"/>
  <c r="F15" i="9" s="1"/>
  <c r="F14" i="9"/>
  <c r="R15" i="1"/>
  <c r="F11" i="9" s="1"/>
  <c r="F10" i="9"/>
  <c r="F13" i="9"/>
  <c r="F12" i="9"/>
  <c r="E29" i="10"/>
  <c r="E28" i="10"/>
  <c r="E27" i="10"/>
  <c r="E26" i="10"/>
  <c r="E25" i="10"/>
  <c r="E24" i="10"/>
  <c r="E23" i="10"/>
  <c r="E22" i="10"/>
  <c r="E21" i="10"/>
  <c r="E20" i="10"/>
  <c r="E19" i="10"/>
  <c r="E18" i="10"/>
  <c r="E17" i="10"/>
  <c r="E16" i="10"/>
  <c r="E15" i="10"/>
  <c r="E14" i="10"/>
  <c r="E13" i="10"/>
  <c r="E12" i="10"/>
  <c r="E11" i="10"/>
  <c r="E10" i="10"/>
  <c r="B10" i="9"/>
  <c r="B10" i="10" s="1"/>
  <c r="K29" i="10" l="1"/>
  <c r="K28" i="10"/>
  <c r="K27" i="10"/>
  <c r="K26" i="10"/>
  <c r="K25" i="10"/>
  <c r="K24" i="10"/>
  <c r="K23" i="10"/>
  <c r="K22" i="10"/>
  <c r="K21" i="10"/>
  <c r="K20" i="10"/>
  <c r="K19" i="10"/>
  <c r="K18" i="10"/>
  <c r="K17" i="10"/>
  <c r="K16" i="10"/>
  <c r="K15" i="10"/>
  <c r="K14" i="10"/>
  <c r="K13" i="10"/>
  <c r="K12" i="10"/>
  <c r="K11" i="10"/>
  <c r="K10" i="10"/>
  <c r="F29" i="10"/>
  <c r="F28" i="10"/>
  <c r="F27" i="10"/>
  <c r="F26" i="10"/>
  <c r="F25" i="10"/>
  <c r="F24" i="10"/>
  <c r="F23" i="10"/>
  <c r="F22" i="10"/>
  <c r="F21" i="10"/>
  <c r="F20" i="10"/>
  <c r="F19" i="10"/>
  <c r="F18" i="10"/>
  <c r="F17" i="10"/>
  <c r="F16" i="10"/>
  <c r="F15" i="10"/>
  <c r="F14" i="10"/>
  <c r="F13" i="10"/>
  <c r="F12" i="10"/>
  <c r="F11" i="10"/>
  <c r="F10" i="10"/>
  <c r="C5" i="10"/>
  <c r="C4" i="10"/>
  <c r="C29" i="9" l="1"/>
  <c r="C28" i="9"/>
  <c r="C27" i="9"/>
  <c r="C26" i="9"/>
  <c r="C25" i="9"/>
  <c r="C24" i="9"/>
  <c r="C23" i="9"/>
  <c r="C22" i="9"/>
  <c r="C21" i="9"/>
  <c r="C20" i="9"/>
  <c r="C19" i="9"/>
  <c r="C18" i="9"/>
  <c r="C17" i="9"/>
  <c r="C16" i="9"/>
  <c r="C15" i="9"/>
  <c r="C14" i="9"/>
  <c r="C13" i="9"/>
  <c r="C12" i="9"/>
  <c r="C11" i="9"/>
  <c r="C10" i="9"/>
  <c r="C5" i="9" l="1"/>
  <c r="C4" i="9"/>
  <c r="E29" i="9" l="1"/>
  <c r="D29" i="9"/>
  <c r="C29" i="10" s="1"/>
  <c r="E28" i="9"/>
  <c r="D28" i="9"/>
  <c r="C28" i="10" s="1"/>
  <c r="E27" i="9"/>
  <c r="D27" i="9"/>
  <c r="C27" i="10" s="1"/>
  <c r="E26" i="9"/>
  <c r="D26" i="9"/>
  <c r="C26" i="10" s="1"/>
  <c r="E25" i="9"/>
  <c r="D25" i="9"/>
  <c r="C25" i="10" s="1"/>
  <c r="E24" i="9"/>
  <c r="D24" i="9"/>
  <c r="C24" i="10" s="1"/>
  <c r="E23" i="9"/>
  <c r="D23" i="9"/>
  <c r="C23" i="10" s="1"/>
  <c r="E22" i="9"/>
  <c r="D22" i="9"/>
  <c r="C22" i="10" s="1"/>
  <c r="E21" i="9"/>
  <c r="D21" i="9"/>
  <c r="C21" i="10" s="1"/>
  <c r="E20" i="9"/>
  <c r="D20" i="9"/>
  <c r="C20" i="10" s="1"/>
  <c r="E19" i="9"/>
  <c r="D19" i="9"/>
  <c r="C19" i="10" s="1"/>
  <c r="E18" i="9"/>
  <c r="D18" i="9"/>
  <c r="C18" i="10" s="1"/>
  <c r="E17" i="9"/>
  <c r="D17" i="9"/>
  <c r="C17" i="10" s="1"/>
  <c r="E16" i="9"/>
  <c r="D16" i="9"/>
  <c r="C16" i="10" s="1"/>
  <c r="E15" i="9"/>
  <c r="D15" i="9"/>
  <c r="C15" i="10" s="1"/>
  <c r="E14" i="9"/>
  <c r="D14" i="9"/>
  <c r="C14" i="10" s="1"/>
  <c r="E13" i="9"/>
  <c r="D13" i="9"/>
  <c r="C13" i="10" s="1"/>
  <c r="E12" i="9"/>
  <c r="D12" i="9"/>
  <c r="C12" i="10" s="1"/>
  <c r="E11" i="9"/>
  <c r="D11" i="9"/>
  <c r="C11" i="10" s="1"/>
  <c r="E10" i="9"/>
  <c r="D10" i="9"/>
  <c r="C10" i="10" s="1"/>
  <c r="B29" i="9"/>
  <c r="B29" i="10" s="1"/>
  <c r="B28" i="9"/>
  <c r="B28" i="10" s="1"/>
  <c r="B27" i="9"/>
  <c r="B27" i="10" s="1"/>
  <c r="B26" i="9"/>
  <c r="B26" i="10" s="1"/>
  <c r="B25" i="9"/>
  <c r="B25" i="10" s="1"/>
  <c r="B24" i="9"/>
  <c r="B24" i="10" s="1"/>
  <c r="B23" i="9"/>
  <c r="B23" i="10" s="1"/>
  <c r="B22" i="9"/>
  <c r="B22" i="10" s="1"/>
  <c r="B21" i="9"/>
  <c r="B21" i="10" s="1"/>
  <c r="B20" i="9"/>
  <c r="B20" i="10" s="1"/>
  <c r="B19" i="9"/>
  <c r="B19" i="10" s="1"/>
  <c r="B18" i="9"/>
  <c r="B18" i="10" s="1"/>
  <c r="B17" i="9"/>
  <c r="B17" i="10" s="1"/>
  <c r="B16" i="9"/>
  <c r="B16" i="10" s="1"/>
  <c r="B15" i="9"/>
  <c r="B15" i="10" s="1"/>
  <c r="B14" i="9"/>
  <c r="B14" i="10" s="1"/>
  <c r="B13" i="9"/>
  <c r="B13" i="10" s="1"/>
  <c r="B12" i="9"/>
  <c r="B12" i="10" s="1"/>
  <c r="B11" i="9"/>
  <c r="B11" i="10" s="1"/>
  <c r="D13" i="1" l="1"/>
  <c r="D29" i="10" l="1"/>
  <c r="P13" i="1"/>
  <c r="N13" i="1"/>
  <c r="M13" i="1"/>
  <c r="L13" i="1"/>
  <c r="K13" i="1"/>
  <c r="I13" i="1"/>
  <c r="H13" i="1"/>
  <c r="G13" i="1"/>
  <c r="F13" i="1"/>
  <c r="E13" i="1"/>
  <c r="B13" i="1"/>
  <c r="D14" i="10" l="1"/>
  <c r="D28" i="10"/>
  <c r="D24" i="10"/>
  <c r="D19" i="10"/>
  <c r="D26" i="10"/>
  <c r="D25" i="10"/>
  <c r="D20" i="10"/>
  <c r="D16" i="10"/>
  <c r="D15" i="10"/>
  <c r="D18" i="10"/>
  <c r="D13" i="10"/>
  <c r="D21" i="10"/>
  <c r="D23" i="10"/>
  <c r="D22" i="10"/>
  <c r="D17" i="10"/>
  <c r="D12" i="10"/>
  <c r="D27" i="10"/>
  <c r="D11" i="10"/>
  <c r="D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Rasmus Nyberg</author>
    <author>Ricardo E. Nuñez Martinez</author>
  </authors>
  <commentList>
    <comment ref="G12" authorId="0" shapeId="0" xr:uid="{00000000-0006-0000-0300-000001000000}">
      <text>
        <r>
          <rPr>
            <b/>
            <sz val="9"/>
            <color indexed="81"/>
            <rFont val="Tahoma"/>
            <family val="2"/>
          </rPr>
          <t>Cuantos eventos de esta caracteristica ha sufrido la instalacion en los ultimos 12 meses?
1 = Ningun evento en el ultimo año
2 = Un evento en el ultimo año
3 = Mas que un evento en el ultimo año</t>
        </r>
      </text>
    </comment>
    <comment ref="H12" authorId="0" shapeId="0" xr:uid="{00000000-0006-0000-0300-000002000000}">
      <text>
        <r>
          <rPr>
            <b/>
            <sz val="9"/>
            <color indexed="81"/>
            <rFont val="Tahoma"/>
            <family val="2"/>
          </rPr>
          <t>Determina si el bien esta por cuanto tiempo expuesto a alguna amenaza.
1 = Solo un tiempo prudente
2 = Gran parte del día
3 = Todo el día</t>
        </r>
      </text>
    </comment>
    <comment ref="I12" authorId="0" shapeId="0" xr:uid="{00000000-0006-0000-0300-000003000000}">
      <text>
        <r>
          <rPr>
            <b/>
            <sz val="9"/>
            <color indexed="81"/>
            <rFont val="Tahoma"/>
            <family val="2"/>
          </rPr>
          <t>El blanco u objetivo es atractivo por el delincuente, considerando facilidad de reventa, demanda en el mercado, y exposicion en prensa si se trata de manifestaciones, vandalismo o terrorismo.
1 = Poco Atractivo
2 = Atractivo
3 = Muy Atractivo</t>
        </r>
      </text>
    </comment>
    <comment ref="J12" authorId="0" shapeId="0" xr:uid="{00000000-0006-0000-0300-000004000000}">
      <text>
        <r>
          <rPr>
            <b/>
            <sz val="9"/>
            <color indexed="81"/>
            <rFont val="Tahoma"/>
            <family val="2"/>
          </rPr>
          <t>Muestra el resultado del promedio de la evaluacion de las vulnerabilidades indicados en las columnas W - AA</t>
        </r>
      </text>
    </comment>
    <comment ref="L12" authorId="0" shapeId="0" xr:uid="{00000000-0006-0000-0300-000005000000}">
      <text>
        <r>
          <rPr>
            <b/>
            <sz val="9"/>
            <color indexed="81"/>
            <rFont val="Tahoma"/>
            <family val="2"/>
          </rPr>
          <t>Cual es el valor estimativo de los bienes en la zona y en peligro:
1 = Menos que $1.000.000
2 = Entre $1.000.000 y $10.000.000
3 = Mas que $10.000.000</t>
        </r>
      </text>
    </comment>
    <comment ref="M12" authorId="0" shapeId="0" xr:uid="{00000000-0006-0000-0300-000006000000}">
      <text>
        <r>
          <rPr>
            <b/>
            <sz val="9"/>
            <color indexed="81"/>
            <rFont val="Tahoma"/>
            <family val="2"/>
          </rPr>
          <t xml:space="preserve">Que impacto en el ambiente inmediato puede tener un evento? Se puede considerar impactos por fugas de material toxico, explosivo, etc que puede afectar al ambiente o las personas, o violencia contra personas por delincuentes.
1 = No afecta las personas o al medioambiente
2 = Afecta a las personas o al medioambiente dentro de la instalacion
3= Afecta a las personas o al medioambiente fuera de la instalacion
</t>
        </r>
      </text>
    </comment>
    <comment ref="N12" authorId="1" shapeId="0" xr:uid="{00000000-0006-0000-0300-000007000000}">
      <text>
        <r>
          <rPr>
            <b/>
            <sz val="9"/>
            <color indexed="81"/>
            <rFont val="Tahoma"/>
            <family val="2"/>
          </rPr>
          <t>El objeto o Blanco de ser siniestrado, afecta a la continuidad operacional del negocio?
1.- No
2.- Puede afectar por corto plazo
3.- Afecta la continuidad Operacional</t>
        </r>
        <r>
          <rPr>
            <sz val="9"/>
            <color indexed="81"/>
            <rFont val="Tahoma"/>
            <family val="2"/>
          </rPr>
          <t xml:space="preserve">
</t>
        </r>
      </text>
    </comment>
    <comment ref="O12" authorId="0" shapeId="0" xr:uid="{00000000-0006-0000-0300-000008000000}">
      <text>
        <r>
          <rPr>
            <b/>
            <sz val="9"/>
            <color indexed="81"/>
            <rFont val="Tahoma"/>
            <family val="2"/>
          </rPr>
          <t xml:space="preserve">Que exposicion al publico y la prensa tiene la empresa?
1 = Baja exposicion
2 = Moderada exposicion
3 = Alta exposicion
</t>
        </r>
      </text>
    </comment>
    <comment ref="T12" authorId="0" shapeId="0" xr:uid="{00000000-0006-0000-0300-000009000000}">
      <text>
        <r>
          <rPr>
            <b/>
            <sz val="9"/>
            <color indexed="81"/>
            <rFont val="Tahoma"/>
            <family val="2"/>
          </rPr>
          <t>¿Qué tan facil es llegar al objetivo? ¿Existen impedimentos que dificulta la llegada?
1 = Existen varias barreras (ejemplo permiterales, cierres, etc.) que dificultan significativamente el acceso.
2 = Existen varias barreras (ejemplo permiterales, cierres, etc.) pero no dificultan el acceso.
3 = El objetivo puede ser extraído/siniestrado/dañado con Facilidad</t>
        </r>
      </text>
    </comment>
    <comment ref="U12" authorId="0" shapeId="0" xr:uid="{00000000-0006-0000-0300-00000A000000}">
      <text>
        <r>
          <rPr>
            <b/>
            <sz val="9"/>
            <color indexed="81"/>
            <rFont val="Tahoma"/>
            <family val="2"/>
          </rPr>
          <t>¿Existen sistemas de deteccion?
1 = Hay alarmas y camaras, monitoreados a traves de videoverificacion.
2 = Hay alarmas, monitoreados localmente.
3 = No hay alarmas.</t>
        </r>
      </text>
    </comment>
    <comment ref="V12" authorId="0" shapeId="0" xr:uid="{00000000-0006-0000-0300-00000B000000}">
      <text>
        <r>
          <rPr>
            <b/>
            <sz val="9"/>
            <color indexed="81"/>
            <rFont val="Tahoma"/>
            <family val="2"/>
          </rPr>
          <t>¿Existe vigilancia especifica al objetivo?
1 = Hay camaras monitoreadas y vigilancia presencial.
2 = Hay o camaras monitoreadas o vigilancia presencial
3 = No hay ni camaras ni vigilancia presencial</t>
        </r>
      </text>
    </comment>
    <comment ref="W12" authorId="0" shapeId="0" xr:uid="{00000000-0006-0000-0300-00000C000000}">
      <text>
        <r>
          <rPr>
            <b/>
            <sz val="9"/>
            <color indexed="81"/>
            <rFont val="Tahoma"/>
            <family val="2"/>
          </rPr>
          <t>¿Existena elementos disuasivos (ejemplo alarmas, muros, cierres, cercos, perros, vigilancia, etc.)?
1 = Hay tres o mas elementos disuasivos
2 = Hay uno o dos elementos disuasivos
3 = No haye elementos disuasivos</t>
        </r>
      </text>
    </comment>
    <comment ref="X12" authorId="0" shapeId="0" xr:uid="{00000000-0006-0000-0300-00000D000000}">
      <text>
        <r>
          <rPr>
            <b/>
            <sz val="9"/>
            <color indexed="81"/>
            <rFont val="Tahoma"/>
            <family val="2"/>
          </rPr>
          <t xml:space="preserve">¿Existe Control de Acceso del Objetivo?
1 = Hay control de acceso computacional, con autorizaciones y restricciones, usando tarjeta u otro mecanismo de control de identidad
2 = Hay control de acceso manuel, con autorizaciones y restricciones
3 = No hay control de acceso 
</t>
        </r>
      </text>
    </comment>
  </commentList>
</comments>
</file>

<file path=xl/sharedStrings.xml><?xml version="1.0" encoding="utf-8"?>
<sst xmlns="http://schemas.openxmlformats.org/spreadsheetml/2006/main" count="600" uniqueCount="298">
  <si>
    <t>Riesgo Asociado</t>
  </si>
  <si>
    <t>Consecuencias Inmediatas</t>
  </si>
  <si>
    <t>Acciones Preventivas</t>
  </si>
  <si>
    <t>Plan de Accion</t>
  </si>
  <si>
    <t>Probabilidad</t>
  </si>
  <si>
    <t>Impacto</t>
  </si>
  <si>
    <t>Nivel de Riesgo</t>
  </si>
  <si>
    <t>Evaluacion de Riesgo</t>
  </si>
  <si>
    <t>Zona</t>
  </si>
  <si>
    <t>Robo</t>
  </si>
  <si>
    <t>Hurto</t>
  </si>
  <si>
    <t>Vandalismo</t>
  </si>
  <si>
    <t>Incendio</t>
  </si>
  <si>
    <t>Fuga de Agua</t>
  </si>
  <si>
    <t>Fuga de Informacion</t>
  </si>
  <si>
    <t>Estacionamientos</t>
  </si>
  <si>
    <t>Cliente</t>
  </si>
  <si>
    <t>Branch Manager</t>
  </si>
  <si>
    <t>Instalación</t>
  </si>
  <si>
    <t>Direccion</t>
  </si>
  <si>
    <t>Fecha Version Anterior</t>
  </si>
  <si>
    <t>Fecha Version</t>
  </si>
  <si>
    <t>Elaborado Por</t>
  </si>
  <si>
    <t>Aprobado Por</t>
  </si>
  <si>
    <t>Matriz de Riesgos Operativos</t>
  </si>
  <si>
    <t>Historial</t>
  </si>
  <si>
    <t>Economico</t>
  </si>
  <si>
    <t>Seguridad de las Personas</t>
  </si>
  <si>
    <t>Imagen</t>
  </si>
  <si>
    <t>Responsable</t>
  </si>
  <si>
    <t>Guardia</t>
  </si>
  <si>
    <t>Causa</t>
  </si>
  <si>
    <t>Daños Estructurales</t>
  </si>
  <si>
    <t>Personas Lesionadas</t>
  </si>
  <si>
    <t>Total1</t>
  </si>
  <si>
    <t>Riesgo</t>
  </si>
  <si>
    <t>Alunizaje</t>
  </si>
  <si>
    <t>Sabotaje</t>
  </si>
  <si>
    <t>Terrorismo</t>
  </si>
  <si>
    <t>Industria</t>
  </si>
  <si>
    <t>Salud</t>
  </si>
  <si>
    <t>Transporte</t>
  </si>
  <si>
    <t>Educacion</t>
  </si>
  <si>
    <t>Financiero</t>
  </si>
  <si>
    <t>Retail Tienda</t>
  </si>
  <si>
    <t>Retail Mall</t>
  </si>
  <si>
    <t>Grandes Extensiones</t>
  </si>
  <si>
    <t>Bodegas / Centro Distribuciones</t>
  </si>
  <si>
    <t>Oficinas</t>
  </si>
  <si>
    <t>Condominios</t>
  </si>
  <si>
    <t>Automotriz</t>
  </si>
  <si>
    <t>Centro Deportivo / Eventos</t>
  </si>
  <si>
    <t>Servicios</t>
  </si>
  <si>
    <t>Energia</t>
  </si>
  <si>
    <t>Hoteles</t>
  </si>
  <si>
    <t>Construccion</t>
  </si>
  <si>
    <t>Mineria</t>
  </si>
  <si>
    <t>Aeronautica</t>
  </si>
  <si>
    <t>Puertos</t>
  </si>
  <si>
    <t>Forestal</t>
  </si>
  <si>
    <t>Segmento</t>
  </si>
  <si>
    <t>Riesgos</t>
  </si>
  <si>
    <t>Accidente</t>
  </si>
  <si>
    <t>Asalto</t>
  </si>
  <si>
    <t>Corte Energia</t>
  </si>
  <si>
    <t>Estafa</t>
  </si>
  <si>
    <t>Exceso Velocidad</t>
  </si>
  <si>
    <t>Descuido</t>
  </si>
  <si>
    <t>Intrusion no detectada</t>
  </si>
  <si>
    <t>Ingreso no controlado/autorizado</t>
  </si>
  <si>
    <t>Salida no controlada/autorizada</t>
  </si>
  <si>
    <t>Falta Mantencion</t>
  </si>
  <si>
    <t>Consecuencia</t>
  </si>
  <si>
    <t>Daños Productos</t>
  </si>
  <si>
    <t>Rondas Perimetrales</t>
  </si>
  <si>
    <t>Rondas Interiores</t>
  </si>
  <si>
    <t>Control y Registro de Ingreso</t>
  </si>
  <si>
    <t>Control y Registro de Salida</t>
  </si>
  <si>
    <t>Control de Sellos</t>
  </si>
  <si>
    <t>Huelga / Paro / Toma</t>
  </si>
  <si>
    <t>Paralizacion o Bloqueo de actividades</t>
  </si>
  <si>
    <t>Fuerza Mayor / Desastre Natural</t>
  </si>
  <si>
    <t>Infiltracion</t>
  </si>
  <si>
    <t>Video Rondas</t>
  </si>
  <si>
    <t>Control de Cierre (Alarmas)</t>
  </si>
  <si>
    <t>Control de Apertura (Alarmas)</t>
  </si>
  <si>
    <t>Seguimiento Sospechosos</t>
  </si>
  <si>
    <t>Reforzar Cierre Perimetral</t>
  </si>
  <si>
    <t>Operador SOC</t>
  </si>
  <si>
    <t>Operador CCTV</t>
  </si>
  <si>
    <t>Limitar Acceso</t>
  </si>
  <si>
    <t>Guardar llaves en lugar seguro</t>
  </si>
  <si>
    <t>Accion 1</t>
  </si>
  <si>
    <t>Accion 2</t>
  </si>
  <si>
    <t>Accion 3</t>
  </si>
  <si>
    <t>Zonas</t>
  </si>
  <si>
    <t>Estacionamiento Empleados</t>
  </si>
  <si>
    <t>Estacionamiento</t>
  </si>
  <si>
    <t>Estacionamiento Visitas</t>
  </si>
  <si>
    <t>Estacionamiento Contratistas</t>
  </si>
  <si>
    <t>Patio</t>
  </si>
  <si>
    <t>Patio Contratistas</t>
  </si>
  <si>
    <t>Bodega 1</t>
  </si>
  <si>
    <t>Bodega 2</t>
  </si>
  <si>
    <t>Bodega 3</t>
  </si>
  <si>
    <t>Bodega 4</t>
  </si>
  <si>
    <t>Bodega 5</t>
  </si>
  <si>
    <t>Oficina Administrativa 1</t>
  </si>
  <si>
    <t>Oficina Administrativa 2</t>
  </si>
  <si>
    <t>Oficina Administrativa 3</t>
  </si>
  <si>
    <t>Oficina Administrativa 4</t>
  </si>
  <si>
    <t>Oficina Administrativa 5</t>
  </si>
  <si>
    <t>Planta 1</t>
  </si>
  <si>
    <t>Planta 2</t>
  </si>
  <si>
    <t>Planta 3</t>
  </si>
  <si>
    <t>Planta 4</t>
  </si>
  <si>
    <t>Planta 5</t>
  </si>
  <si>
    <t>Descripcion Zona</t>
  </si>
  <si>
    <t>Recepcion</t>
  </si>
  <si>
    <t>Piso 1</t>
  </si>
  <si>
    <t>Piso 5</t>
  </si>
  <si>
    <t>Piso 4</t>
  </si>
  <si>
    <t>Piso 3</t>
  </si>
  <si>
    <t>Piso 2</t>
  </si>
  <si>
    <t>Patio Comida</t>
  </si>
  <si>
    <t>Perimetro Norte</t>
  </si>
  <si>
    <t>Perimetro Sur</t>
  </si>
  <si>
    <t>Perimetro Oriente</t>
  </si>
  <si>
    <t>Perimetro Poniente</t>
  </si>
  <si>
    <t>Iluminar Sector</t>
  </si>
  <si>
    <t>Monitorear 24/7</t>
  </si>
  <si>
    <t>Principales Riesgos del Segmento</t>
  </si>
  <si>
    <t>Terrorismo, Vandalismo y Sabotaje de los Aviones, Robo de Cajeros, Asaltos a Pasajeros</t>
  </si>
  <si>
    <t>Robo de Autos, Robo de Accesorios</t>
  </si>
  <si>
    <t>Vandalismo, Asalto a Cajeros, Asalto a Visitas</t>
  </si>
  <si>
    <t>Robo de Herramientas, Hurto de Herramientas</t>
  </si>
  <si>
    <t>Robo de Equipos, Hurto de Equipos, Tomas, Robo de Autos</t>
  </si>
  <si>
    <t>Robo de ATM, Asalto a Usuarios, Estafa</t>
  </si>
  <si>
    <t>Terrorismo, Vandalismo y Sabotaje, Robo de Herramientas, Incendios, Tomas, Huelgas</t>
  </si>
  <si>
    <t>Robo de Autos, Asalto a los Usuarios, Asaltos a Empresas</t>
  </si>
  <si>
    <t>Asalto a los Pasajeros, Incendios</t>
  </si>
  <si>
    <t>Robo de Producto, Robo de Herramientas, Hurto de Herramientas, Sabotaje</t>
  </si>
  <si>
    <t>Robo de Equipos, Hurto de Equipos, Incendio</t>
  </si>
  <si>
    <t>Terrorismo, Vandalismo y Sabotaje de los Barcos y Productos, Robo de Cajeros, Asaltos a Pasajeros</t>
  </si>
  <si>
    <t>Descripcion del Negocio del Cliente</t>
  </si>
  <si>
    <t>Cantidad</t>
  </si>
  <si>
    <t>Robo de Autos, Choques, Asalto a Usuarios, Robo de de Accesorios</t>
  </si>
  <si>
    <t>Robo de Equipamientos, Asalto a Usuarios</t>
  </si>
  <si>
    <t>Robo de Equipamientos, Asalto a Usuarios, Robo de Bodegas</t>
  </si>
  <si>
    <t>Robo de Productos, Robo de Camionetas, Asalto en Trayecto</t>
  </si>
  <si>
    <t>Riesgo Bajo</t>
  </si>
  <si>
    <t>Riesgo Grave</t>
  </si>
  <si>
    <t>Riesgo Moderado</t>
  </si>
  <si>
    <t>Riesgo Muy Alto</t>
  </si>
  <si>
    <t>Riesgo Medio Bajo</t>
  </si>
  <si>
    <t>Riesgo Alto</t>
  </si>
  <si>
    <t>Supervisor</t>
  </si>
  <si>
    <t>Jefe de Grupo</t>
  </si>
  <si>
    <t>Securitas</t>
  </si>
  <si>
    <t xml:space="preserve"> </t>
  </si>
  <si>
    <t>Francisco Rojas Suazo</t>
  </si>
  <si>
    <t>Rasmus Nyberg</t>
  </si>
  <si>
    <t>Propuesta de Mejoras</t>
  </si>
  <si>
    <t>Vulnerabilidades</t>
  </si>
  <si>
    <t>Porteria</t>
  </si>
  <si>
    <t>Agresion</t>
  </si>
  <si>
    <t>Falta Tecnologia</t>
  </si>
  <si>
    <t>Mantener Accesos Cerrados</t>
  </si>
  <si>
    <t>Exposición</t>
  </si>
  <si>
    <t>Atracción Delictual</t>
  </si>
  <si>
    <t>Reposición</t>
  </si>
  <si>
    <t>Blanco u Objetivo</t>
  </si>
  <si>
    <t>Perdida / Sustracción de Productos</t>
  </si>
  <si>
    <t>Paralización de Producción/Servicios</t>
  </si>
  <si>
    <t>Daño Imagen cliente</t>
  </si>
  <si>
    <t>Daño Imagen Securitas</t>
  </si>
  <si>
    <t>Perdida de dinero/shock emocional/ lesiones</t>
  </si>
  <si>
    <t>Instalación de Alarmas Perimetrales</t>
  </si>
  <si>
    <t>Instalación de Alarmas Exteriores</t>
  </si>
  <si>
    <t>Instalación de Alarmas Interiores</t>
  </si>
  <si>
    <t>Instalación de Botón de Pánico</t>
  </si>
  <si>
    <t>Instalación de Cámaras Perimetrales</t>
  </si>
  <si>
    <t>Instalación de Cámaras Exteriores</t>
  </si>
  <si>
    <t>Instalación de Cámaras Interiores</t>
  </si>
  <si>
    <t>Instalación Vocero</t>
  </si>
  <si>
    <t>Control de Cierre (Físico)</t>
  </si>
  <si>
    <t>Control de Apertura (Físico)</t>
  </si>
  <si>
    <t>Revisión Guías y Carga</t>
  </si>
  <si>
    <t>Revisión Bolsos</t>
  </si>
  <si>
    <t>Uso Tarjetas de Identificación (Todos, diferenciado)</t>
  </si>
  <si>
    <t>Instalación Barrera</t>
  </si>
  <si>
    <t>Instalación Portón</t>
  </si>
  <si>
    <t>Programa de Autocuidado / Difusión</t>
  </si>
  <si>
    <t>Mantención Sistemas Tecnológicos</t>
  </si>
  <si>
    <t>Incrementar Dotación de Guardias</t>
  </si>
  <si>
    <t>Probar Planes de Emergencia (Simulacros)</t>
  </si>
  <si>
    <t>Actualización de Procedimiento</t>
  </si>
  <si>
    <t>Quitar, Retira el Objetivo</t>
  </si>
  <si>
    <t>Contratación de Seguros</t>
  </si>
  <si>
    <t>Cerrar dependencia/Recinto</t>
  </si>
  <si>
    <t>Tratamiento del Riesgo</t>
  </si>
  <si>
    <t>Eliminar el Riesgo</t>
  </si>
  <si>
    <t>Asumir, Conservar el Riesgo</t>
  </si>
  <si>
    <t>Transferir a Terceros</t>
  </si>
  <si>
    <t>Mitigar, Reducir, Minimizar</t>
  </si>
  <si>
    <t>Hector Pinto</t>
  </si>
  <si>
    <t>Ignacio Zenteno</t>
  </si>
  <si>
    <t>Sergio Balanda</t>
  </si>
  <si>
    <t>Gonzalo Pando</t>
  </si>
  <si>
    <t>Sergio Alvarez</t>
  </si>
  <si>
    <t>Luis Grandon</t>
  </si>
  <si>
    <t>Oscar Casale</t>
  </si>
  <si>
    <t>Hector Guerrero</t>
  </si>
  <si>
    <t>Eugenio Meneses</t>
  </si>
  <si>
    <t>Eduardo Valenzuela</t>
  </si>
  <si>
    <t>Gonzalo Cerda</t>
  </si>
  <si>
    <t>Jorge Diaz</t>
  </si>
  <si>
    <t>Ricardo Garcia</t>
  </si>
  <si>
    <t>Jaime Riquelme</t>
  </si>
  <si>
    <t>Victor Moncada</t>
  </si>
  <si>
    <t>Jose Espinoza</t>
  </si>
  <si>
    <t>Roberto Reinoso</t>
  </si>
  <si>
    <t>Plan de Accion y Seguimiento</t>
  </si>
  <si>
    <t>Estado de Avance Plan de Accion</t>
  </si>
  <si>
    <t>Estado de Avance Propuesta de Mejora</t>
  </si>
  <si>
    <t>Robo de Mercancía, Robo de Camiones, Incendios</t>
  </si>
  <si>
    <t>Robo de Autos, Robo en Casas, Asaltos a Propietarios</t>
  </si>
  <si>
    <t>Tomas, Sabotaje, Vandalismo, Paros, Huelgas, Incendio</t>
  </si>
  <si>
    <t>Robo de Mercancía, Robo de Camiones, Incendios, Tomas, Huelgas</t>
  </si>
  <si>
    <t>Hurtos tiendas, Robo tiendas, Turbazos, Incendio, Asalto Usuarios, Robo ATM, Robo Autos</t>
  </si>
  <si>
    <t>Hurtos tiendas, Robo tiendas, Turbazos, Incendio, Asalto Usuarios, Robo ATM</t>
  </si>
  <si>
    <t>Dar niveles de transito por Criticidad</t>
  </si>
  <si>
    <t>IDENTIFICACION ZONAS</t>
  </si>
  <si>
    <t>Identificacion de Riesgos</t>
  </si>
  <si>
    <t>N°</t>
  </si>
  <si>
    <t>Portería</t>
  </si>
  <si>
    <t>Perímetro Sur</t>
  </si>
  <si>
    <t>Perímetro Poniente</t>
  </si>
  <si>
    <t>Distribucion y Bodegaje de Productos de Alimentos</t>
  </si>
  <si>
    <t>Bodegas</t>
  </si>
  <si>
    <t>Contenedor con Productos</t>
  </si>
  <si>
    <t>Contenedor de Productos</t>
  </si>
  <si>
    <t>Camiones estacionados</t>
  </si>
  <si>
    <t>Productos de Bodega</t>
  </si>
  <si>
    <t>Mejoramiento CCTV</t>
  </si>
  <si>
    <t xml:space="preserve">El portón debe permanecer cerrado, los ingresos deben ser autorizados antes de abrir el portón en horarios NO hábiles. </t>
  </si>
  <si>
    <t>El cliente debe proveer listado de camiones autorizados para transitar en la planta, en horarios NO hábiles se debe enviar correo electrónico para ingresar. Habilitar cámara en la salida con megapíxeles suficientes que se pueda grabar el rostro y patente de los vehículos.</t>
  </si>
  <si>
    <t>Se debe realizar rondas disuasivas por el sector enfatizando el lugar del contenedor con los productos, además de video rondas de apoyo al Guardia.</t>
  </si>
  <si>
    <t>Se debe sacar los equipos del contenedor retirando el objetivo o blanco, la reparación de las cámaras PTZ es necesaria para las video rondas.</t>
  </si>
  <si>
    <t>Aplicar rondas en el perímetro.</t>
  </si>
  <si>
    <t>Se debe reforzar o retirar los elementos que se encuentran al interior del contenedor. Reparar PTZ del sector.</t>
  </si>
  <si>
    <t>Rondas Mixtas</t>
  </si>
  <si>
    <t>Realizar rondas disuasivas por el sector.</t>
  </si>
  <si>
    <t>Se debe instalar mayor iluminación hacia el perímetro, con el fin de tener mayor visión para los estacionamientos, de igual forma la reparación del cerco eléctrico.</t>
  </si>
  <si>
    <t>Realizar rondas perimetrales dando énfasis en el sector.</t>
  </si>
  <si>
    <t>Las cámaras de la entrada deben tener mayor nitidez en megapíxeles, esto permitiría en un probable ilícito grabar con mayor nitidez las evidencias de grabación.</t>
  </si>
  <si>
    <t>En Proceso</t>
  </si>
  <si>
    <t>Finalizado</t>
  </si>
  <si>
    <t>No Iniciado</t>
  </si>
  <si>
    <t>Modus Operandi o Causa</t>
  </si>
  <si>
    <t>Fecha de Termino</t>
  </si>
  <si>
    <t>Fecha de Inicio</t>
  </si>
  <si>
    <t>Bajo</t>
  </si>
  <si>
    <t>Moderado</t>
  </si>
  <si>
    <t>Alto</t>
  </si>
  <si>
    <t>Baja</t>
  </si>
  <si>
    <t>Alta</t>
  </si>
  <si>
    <t>Moderada</t>
  </si>
  <si>
    <t>Muy Alta</t>
  </si>
  <si>
    <t>Muy Alto</t>
  </si>
  <si>
    <t>Cuenta de Descripcion Zona</t>
  </si>
  <si>
    <t>Total</t>
  </si>
  <si>
    <t>MATRIZ DE RIESGO</t>
  </si>
  <si>
    <t/>
  </si>
  <si>
    <t>(en blanco)</t>
  </si>
  <si>
    <t>Total general</t>
  </si>
  <si>
    <t>Cantidad de Riesgos 
Identificados</t>
  </si>
  <si>
    <t>Niveles de Riesgo:</t>
  </si>
  <si>
    <t>Cantidad de Riesgos 
Asociados</t>
  </si>
  <si>
    <t>Cuenta de Zona</t>
  </si>
  <si>
    <t>Riesgo mas frecuente:</t>
  </si>
  <si>
    <t>Etiquetas de fila</t>
  </si>
  <si>
    <t>Suma de Cantidad</t>
  </si>
  <si>
    <t>Acciones Preventivas Sugeridas</t>
  </si>
  <si>
    <t>Sugerencias mas frecuentes:</t>
  </si>
  <si>
    <t>Control de Acceso</t>
  </si>
  <si>
    <t>Barrera de Entrada</t>
  </si>
  <si>
    <t>N/A</t>
  </si>
  <si>
    <t>Sistemas de Deteccion</t>
  </si>
  <si>
    <t>Sistemas Disuasivos</t>
  </si>
  <si>
    <t>Vigilancia Efectiva</t>
  </si>
  <si>
    <t>Promedio Vulnerabilidades</t>
  </si>
  <si>
    <t>Evaluacion de Vulnerabilidades</t>
  </si>
  <si>
    <t>Ingresar en Bodega</t>
  </si>
  <si>
    <t>- Cambiar bodega</t>
  </si>
  <si>
    <t>- Mejorar Ilumincacion</t>
  </si>
  <si>
    <t>COMBI XXXX - XXXX</t>
  </si>
  <si>
    <t>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</si>
</sst>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0"/>
      <color theme="1"/>
      <name val="Arial"/>
      <family val="2"/>
    </font>
    <font>
      <b/>
      <sz val="10"/>
      <color theme="0"/>
      <name val="Arial"/>
      <family val="2"/>
    </font>
    <font>
      <b/>
      <sz val="10"/>
      <color theme="1"/>
      <name val="Arial"/>
      <family val="2"/>
    </font>
    <font>
      <sz val="11"/>
      <color theme="1"/>
      <name val="Arial"/>
      <family val="2"/>
    </font>
    <font>
      <b/>
      <sz val="24"/>
      <color rgb="FF2A8E76"/>
      <name val="Arial"/>
      <family val="2"/>
    </font>
    <font>
      <u/>
      <sz val="11"/>
      <color theme="10"/>
      <name val="Calibri"/>
      <family val="2"/>
      <scheme val="minor"/>
    </font>
    <font>
      <b/>
      <sz val="9"/>
      <color indexed="81"/>
      <name val="Tahoma"/>
      <family val="2"/>
    </font>
    <font>
      <b/>
      <sz val="11"/>
      <name val="Arial"/>
      <family val="2"/>
    </font>
    <font>
      <b/>
      <sz val="11"/>
      <color theme="0"/>
      <name val="Arial"/>
      <family val="2"/>
    </font>
    <font>
      <sz val="12"/>
      <color theme="1"/>
      <name val="Arial"/>
      <family val="2"/>
    </font>
    <font>
      <b/>
      <sz val="12"/>
      <name val="Arial"/>
      <family val="2"/>
    </font>
    <font>
      <b/>
      <sz val="11"/>
      <color theme="1"/>
      <name val="Arial"/>
      <family val="2"/>
    </font>
    <font>
      <b/>
      <sz val="12"/>
      <color theme="1"/>
      <name val="Arial"/>
      <family val="2"/>
    </font>
    <font>
      <u/>
      <sz val="12"/>
      <color theme="10"/>
      <name val="Calibri"/>
      <family val="2"/>
      <scheme val="minor"/>
    </font>
    <font>
      <sz val="8"/>
      <color theme="1"/>
      <name val="Arial"/>
      <family val="2"/>
    </font>
    <font>
      <b/>
      <sz val="8"/>
      <color theme="0"/>
      <name val="Arial"/>
      <family val="2"/>
    </font>
    <font>
      <b/>
      <sz val="8"/>
      <color theme="1"/>
      <name val="Arial"/>
      <family val="2"/>
    </font>
    <font>
      <sz val="9"/>
      <color indexed="81"/>
      <name val="Tahoma"/>
      <family val="2"/>
    </font>
    <font>
      <sz val="12"/>
      <name val="Arial"/>
      <family val="2"/>
    </font>
    <font>
      <sz val="10"/>
      <color theme="1"/>
      <name val="Arial"/>
      <family val="2"/>
    </font>
    <font>
      <sz val="12"/>
      <color theme="0" tint="-0.499984740745262"/>
      <name val="Arial"/>
      <family val="2"/>
    </font>
    <font>
      <b/>
      <sz val="16"/>
      <color rgb="FF2A8E76"/>
      <name val="Arial"/>
      <family val="2"/>
    </font>
    <font>
      <sz val="12"/>
      <color theme="0"/>
      <name val="Arial"/>
      <family val="2"/>
    </font>
    <font>
      <sz val="10"/>
      <color theme="0"/>
      <name val="Arial"/>
      <family val="2"/>
    </font>
    <font>
      <sz val="10"/>
      <name val="Arial"/>
      <family val="2"/>
    </font>
    <font>
      <sz val="10"/>
      <color theme="1"/>
      <name val="Tahoma"/>
      <family val="2"/>
    </font>
    <font>
      <b/>
      <sz val="10"/>
      <color theme="1"/>
      <name val="Tahoma"/>
      <family val="2"/>
    </font>
    <font>
      <sz val="8"/>
      <color theme="1"/>
      <name val="Tahoma"/>
      <family val="2"/>
    </font>
    <font>
      <b/>
      <sz val="12"/>
      <color theme="0"/>
      <name val="Tahoma"/>
      <family val="2"/>
    </font>
    <font>
      <sz val="48"/>
      <color theme="0"/>
      <name val="Tahoma"/>
      <family val="2"/>
    </font>
    <font>
      <sz val="10"/>
      <color theme="0"/>
      <name val="Tahoma"/>
      <family val="2"/>
    </font>
    <font>
      <b/>
      <sz val="10"/>
      <color theme="0"/>
      <name val="Tahoma"/>
      <family val="2"/>
    </font>
    <font>
      <b/>
      <sz val="18"/>
      <color theme="3" tint="0.39997558519241921"/>
      <name val="Tahoma"/>
      <family val="2"/>
    </font>
    <font>
      <sz val="11"/>
      <color theme="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s>
  <borders count="10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top/>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medium">
        <color theme="0"/>
      </right>
      <top/>
      <bottom/>
      <diagonal/>
    </border>
    <border>
      <left/>
      <right style="medium">
        <color theme="0"/>
      </right>
      <top style="medium">
        <color theme="0"/>
      </top>
      <bottom/>
      <diagonal/>
    </border>
    <border>
      <left/>
      <right/>
      <top style="medium">
        <color theme="0"/>
      </top>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style="medium">
        <color theme="0"/>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4.9989318521683403E-2"/>
      </right>
      <top style="medium">
        <color theme="0" tint="-4.9989318521683403E-2"/>
      </top>
      <bottom/>
      <diagonal/>
    </border>
    <border>
      <left/>
      <right style="medium">
        <color theme="0" tint="-4.9989318521683403E-2"/>
      </right>
      <top/>
      <bottom/>
      <diagonal/>
    </border>
    <border>
      <left/>
      <right/>
      <top style="medium">
        <color theme="0" tint="-4.9989318521683403E-2"/>
      </top>
      <bottom/>
      <diagonal/>
    </border>
    <border>
      <left style="medium">
        <color theme="0"/>
      </left>
      <right/>
      <top style="medium">
        <color theme="0"/>
      </top>
      <bottom/>
      <diagonal/>
    </border>
    <border>
      <left style="medium">
        <color theme="0"/>
      </left>
      <right style="medium">
        <color theme="0" tint="-4.9989318521683403E-2"/>
      </right>
      <top style="medium">
        <color theme="0" tint="-4.9989318521683403E-2"/>
      </top>
      <bottom/>
      <diagonal/>
    </border>
    <border>
      <left style="medium">
        <color theme="0"/>
      </left>
      <right style="medium">
        <color theme="0" tint="-4.9989318521683403E-2"/>
      </right>
      <top/>
      <bottom/>
      <diagonal/>
    </border>
    <border>
      <left/>
      <right/>
      <top style="medium">
        <color theme="0" tint="-4.9989318521683403E-2"/>
      </top>
      <bottom style="medium">
        <color theme="0"/>
      </bottom>
      <diagonal/>
    </border>
    <border>
      <left/>
      <right style="medium">
        <color theme="0" tint="-4.9989318521683403E-2"/>
      </right>
      <top style="medium">
        <color theme="0" tint="-4.9989318521683403E-2"/>
      </top>
      <bottom style="medium">
        <color theme="0"/>
      </bottom>
      <diagonal/>
    </border>
    <border>
      <left style="medium">
        <color theme="0" tint="-0.499984740745262"/>
      </left>
      <right style="medium">
        <color theme="0" tint="-0.499984740745262"/>
      </right>
      <top/>
      <bottom style="medium">
        <color theme="0" tint="-0.499984740745262"/>
      </bottom>
      <diagonal/>
    </border>
    <border>
      <left style="medium">
        <color theme="0" tint="-4.9989318521683403E-2"/>
      </left>
      <right style="medium">
        <color theme="0"/>
      </right>
      <top/>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medium">
        <color theme="0" tint="-0.499984740745262"/>
      </left>
      <right style="medium">
        <color theme="0" tint="-0.499984740745262"/>
      </right>
      <top/>
      <bottom/>
      <diagonal/>
    </border>
    <border>
      <left style="medium">
        <color theme="0" tint="-0.499984740745262"/>
      </left>
      <right/>
      <top/>
      <bottom style="mediumDashed">
        <color theme="0" tint="-0.499984740745262"/>
      </bottom>
      <diagonal/>
    </border>
    <border>
      <left/>
      <right/>
      <top/>
      <bottom style="mediumDashed">
        <color theme="0" tint="-0.499984740745262"/>
      </bottom>
      <diagonal/>
    </border>
    <border>
      <left/>
      <right style="medium">
        <color theme="0" tint="-0.499984740745262"/>
      </right>
      <top/>
      <bottom style="mediumDashed">
        <color theme="0" tint="-0.499984740745262"/>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s>
  <cellStyleXfs count="3">
    <xf numFmtId="0" fontId="0" fillId="0" borderId="0"/>
    <xf numFmtId="0" fontId="5" fillId="0" borderId="0" applyNumberFormat="0" applyFill="0" applyBorder="0" applyAlignment="0" applyProtection="0"/>
    <xf numFmtId="9" fontId="19" fillId="0" borderId="0" applyFont="0" applyFill="0" applyBorder="0" applyAlignment="0" applyProtection="0"/>
  </cellStyleXfs>
  <cellXfs count="308">
    <xf numFmtId="0" fontId="0" fillId="0" borderId="0" xfId="0"/>
    <xf numFmtId="0" fontId="0" fillId="0" borderId="0" xfId="0" applyFill="1"/>
    <xf numFmtId="0" fontId="0" fillId="0" borderId="0" xfId="0" applyAlignment="1">
      <alignment horizontal="left"/>
    </xf>
    <xf numFmtId="0" fontId="2" fillId="0" borderId="0" xfId="0" applyFont="1"/>
    <xf numFmtId="0" fontId="9" fillId="0" borderId="17"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17"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9"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20" xfId="0" applyFont="1" applyFill="1" applyBorder="1" applyAlignment="1" applyProtection="1">
      <alignment vertical="center" wrapText="1"/>
      <protection locked="0"/>
    </xf>
    <xf numFmtId="0" fontId="9" fillId="0" borderId="21" xfId="0" applyFont="1" applyFill="1" applyBorder="1" applyAlignment="1" applyProtection="1">
      <alignment vertical="center" wrapText="1"/>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6" borderId="2" xfId="0" applyFont="1" applyFill="1" applyBorder="1" applyAlignment="1" applyProtection="1">
      <alignment vertical="center"/>
      <protection locked="0"/>
    </xf>
    <xf numFmtId="0" fontId="9" fillId="6" borderId="3" xfId="0" applyFont="1" applyFill="1" applyBorder="1" applyAlignment="1" applyProtection="1">
      <alignment vertical="center"/>
      <protection locked="0"/>
    </xf>
    <xf numFmtId="14" fontId="9" fillId="6" borderId="2" xfId="0" applyNumberFormat="1" applyFont="1" applyFill="1" applyBorder="1" applyAlignment="1" applyProtection="1">
      <alignment horizontal="left" vertical="center"/>
      <protection locked="0"/>
    </xf>
    <xf numFmtId="0" fontId="12" fillId="6" borderId="4" xfId="0" applyFont="1" applyFill="1" applyBorder="1" applyAlignment="1" applyProtection="1">
      <alignment vertical="center"/>
      <protection locked="0"/>
    </xf>
    <xf numFmtId="0" fontId="9" fillId="6" borderId="2" xfId="0" applyFont="1" applyFill="1" applyBorder="1" applyAlignment="1" applyProtection="1">
      <alignment horizontal="left" vertical="center"/>
      <protection locked="0"/>
    </xf>
    <xf numFmtId="0" fontId="9" fillId="6" borderId="3" xfId="0" applyFont="1" applyFill="1" applyBorder="1" applyAlignment="1" applyProtection="1">
      <alignment horizontal="left" vertical="center"/>
      <protection locked="0"/>
    </xf>
    <xf numFmtId="0" fontId="14" fillId="6" borderId="4" xfId="0" quotePrefix="1" applyFont="1" applyFill="1" applyBorder="1" applyAlignment="1" applyProtection="1">
      <alignment horizontal="left" vertical="top" wrapText="1"/>
      <protection locked="0"/>
    </xf>
    <xf numFmtId="0" fontId="14" fillId="6" borderId="11" xfId="0" quotePrefix="1" applyFont="1" applyFill="1" applyBorder="1" applyAlignment="1" applyProtection="1">
      <alignment horizontal="left" vertical="top" wrapText="1"/>
      <protection locked="0"/>
    </xf>
    <xf numFmtId="0" fontId="14" fillId="6" borderId="4" xfId="0" applyFont="1" applyFill="1" applyBorder="1" applyAlignment="1" applyProtection="1">
      <alignment horizontal="left" vertical="top" wrapText="1"/>
      <protection locked="0"/>
    </xf>
    <xf numFmtId="0" fontId="14" fillId="6" borderId="11" xfId="0" applyFont="1" applyFill="1" applyBorder="1" applyAlignment="1" applyProtection="1">
      <alignment horizontal="left" vertical="top" wrapText="1"/>
      <protection locked="0"/>
    </xf>
    <xf numFmtId="0" fontId="14" fillId="6" borderId="35"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wrapText="1"/>
      <protection locked="0"/>
    </xf>
    <xf numFmtId="14" fontId="9" fillId="6" borderId="3" xfId="0" applyNumberFormat="1" applyFont="1" applyFill="1" applyBorder="1" applyAlignment="1" applyProtection="1">
      <alignment horizontal="left" vertical="center"/>
      <protection locked="0"/>
    </xf>
    <xf numFmtId="0" fontId="0" fillId="6" borderId="1"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9" fillId="6" borderId="4" xfId="0" applyFont="1" applyFill="1" applyBorder="1" applyAlignment="1" applyProtection="1">
      <alignment vertical="center"/>
      <protection locked="0"/>
    </xf>
    <xf numFmtId="0" fontId="0" fillId="0" borderId="0" xfId="0" applyProtection="1"/>
    <xf numFmtId="0" fontId="4" fillId="0" borderId="0" xfId="0" applyFont="1" applyAlignment="1" applyProtection="1"/>
    <xf numFmtId="0" fontId="4" fillId="0" borderId="0" xfId="0" applyFont="1" applyProtection="1"/>
    <xf numFmtId="0" fontId="3" fillId="0" borderId="0" xfId="0" applyFont="1" applyProtection="1"/>
    <xf numFmtId="0" fontId="3" fillId="0" borderId="0" xfId="0" applyFont="1" applyAlignment="1" applyProtection="1">
      <alignment horizontal="center"/>
    </xf>
    <xf numFmtId="0" fontId="12" fillId="2" borderId="1" xfId="0" applyFont="1" applyFill="1" applyBorder="1" applyAlignment="1" applyProtection="1">
      <alignment vertical="center"/>
    </xf>
    <xf numFmtId="0" fontId="12" fillId="2" borderId="2" xfId="0" applyFont="1" applyFill="1" applyBorder="1" applyAlignment="1" applyProtection="1">
      <alignment horizontal="left" vertical="center" wrapText="1"/>
    </xf>
    <xf numFmtId="0" fontId="9" fillId="5" borderId="3" xfId="0" applyFont="1" applyFill="1" applyBorder="1" applyAlignment="1" applyProtection="1">
      <alignment vertical="center"/>
    </xf>
    <xf numFmtId="0" fontId="12" fillId="5" borderId="3" xfId="0" applyFont="1" applyFill="1" applyBorder="1" applyAlignment="1" applyProtection="1">
      <alignment vertical="center"/>
    </xf>
    <xf numFmtId="0" fontId="12" fillId="5" borderId="4" xfId="0" applyFont="1" applyFill="1" applyBorder="1" applyAlignment="1" applyProtection="1">
      <alignment vertical="center"/>
    </xf>
    <xf numFmtId="0" fontId="12" fillId="2" borderId="2" xfId="0" applyFont="1" applyFill="1" applyBorder="1" applyAlignment="1" applyProtection="1">
      <alignment vertical="center"/>
    </xf>
    <xf numFmtId="0" fontId="12" fillId="2" borderId="2" xfId="0" applyFont="1" applyFill="1" applyBorder="1" applyAlignment="1" applyProtection="1">
      <alignment horizontal="left" vertical="center"/>
    </xf>
    <xf numFmtId="0" fontId="12" fillId="2" borderId="8" xfId="0" applyFont="1" applyFill="1" applyBorder="1" applyAlignment="1" applyProtection="1">
      <alignment vertical="center"/>
    </xf>
    <xf numFmtId="0" fontId="21" fillId="0" borderId="0" xfId="0" applyFont="1" applyAlignment="1" applyProtection="1"/>
    <xf numFmtId="0" fontId="9" fillId="5" borderId="2" xfId="0" applyFont="1" applyFill="1" applyBorder="1" applyAlignment="1" applyProtection="1">
      <alignment vertical="center"/>
    </xf>
    <xf numFmtId="0" fontId="12" fillId="2" borderId="3" xfId="0" applyFont="1" applyFill="1" applyBorder="1" applyAlignment="1" applyProtection="1">
      <alignment vertical="center"/>
    </xf>
    <xf numFmtId="14" fontId="9" fillId="5" borderId="2" xfId="0" applyNumberFormat="1" applyFont="1" applyFill="1" applyBorder="1" applyAlignment="1" applyProtection="1">
      <alignment horizontal="left" vertical="center"/>
    </xf>
    <xf numFmtId="14" fontId="9" fillId="5" borderId="3" xfId="0" applyNumberFormat="1"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3"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3" fillId="5" borderId="3" xfId="1" applyFont="1" applyFill="1" applyBorder="1" applyAlignment="1" applyProtection="1">
      <alignment vertical="center"/>
    </xf>
    <xf numFmtId="0" fontId="9" fillId="5" borderId="3"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12" fillId="2" borderId="9" xfId="0" applyFont="1" applyFill="1" applyBorder="1" applyAlignment="1" applyProtection="1">
      <alignment vertical="center"/>
    </xf>
    <xf numFmtId="0" fontId="12" fillId="5" borderId="9" xfId="0" applyFont="1" applyFill="1" applyBorder="1" applyAlignment="1" applyProtection="1">
      <alignment vertical="center"/>
    </xf>
    <xf numFmtId="0" fontId="12" fillId="5" borderId="5" xfId="0" applyFont="1" applyFill="1" applyBorder="1" applyAlignment="1" applyProtection="1">
      <alignment vertical="center"/>
    </xf>
    <xf numFmtId="0" fontId="2" fillId="4" borderId="0" xfId="0" applyFont="1" applyFill="1" applyBorder="1" applyAlignment="1" applyProtection="1">
      <alignment vertical="center"/>
    </xf>
    <xf numFmtId="0" fontId="0" fillId="4" borderId="0" xfId="0" applyFont="1" applyFill="1" applyBorder="1" applyAlignment="1" applyProtection="1">
      <alignment vertical="center"/>
    </xf>
    <xf numFmtId="0" fontId="16" fillId="2" borderId="17"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9" fontId="9" fillId="5" borderId="1" xfId="2" applyFont="1" applyFill="1" applyBorder="1" applyAlignment="1" applyProtection="1">
      <alignment horizontal="center" vertical="center"/>
    </xf>
    <xf numFmtId="9" fontId="22" fillId="3" borderId="1" xfId="2" applyFont="1" applyFill="1" applyBorder="1" applyAlignment="1" applyProtection="1">
      <alignment horizontal="center" vertical="center"/>
    </xf>
    <xf numFmtId="0" fontId="10" fillId="0" borderId="11" xfId="0" applyFont="1" applyBorder="1" applyAlignment="1" applyProtection="1">
      <alignment horizontal="center" vertical="center" wrapText="1"/>
    </xf>
    <xf numFmtId="9" fontId="20" fillId="3" borderId="1" xfId="2" applyFont="1" applyFill="1" applyBorder="1" applyAlignment="1" applyProtection="1">
      <alignment horizontal="center" vertical="center"/>
    </xf>
    <xf numFmtId="9" fontId="9" fillId="5" borderId="20" xfId="2" applyFont="1" applyFill="1" applyBorder="1" applyAlignment="1" applyProtection="1">
      <alignment horizontal="center" vertical="center"/>
    </xf>
    <xf numFmtId="9" fontId="20" fillId="3" borderId="20" xfId="2" applyFont="1" applyFill="1" applyBorder="1" applyAlignment="1" applyProtection="1">
      <alignment horizontal="center" vertical="center"/>
    </xf>
    <xf numFmtId="0" fontId="10" fillId="0" borderId="21" xfId="0" applyFont="1" applyBorder="1" applyAlignment="1" applyProtection="1">
      <alignment horizontal="center" vertical="center" wrapText="1"/>
    </xf>
    <xf numFmtId="0" fontId="0" fillId="5" borderId="3"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4" xfId="0" applyFont="1" applyFill="1" applyBorder="1" applyAlignment="1" applyProtection="1">
      <alignment vertical="center"/>
    </xf>
    <xf numFmtId="0" fontId="9" fillId="5" borderId="17" xfId="0" applyFont="1" applyFill="1" applyBorder="1" applyAlignment="1" applyProtection="1">
      <alignment vertical="center" wrapText="1"/>
    </xf>
    <xf numFmtId="0" fontId="0" fillId="5" borderId="37" xfId="0" applyFont="1" applyFill="1" applyBorder="1" applyAlignment="1" applyProtection="1">
      <alignment vertical="center" wrapText="1"/>
    </xf>
    <xf numFmtId="0" fontId="9" fillId="5" borderId="29" xfId="0" applyFont="1" applyFill="1" applyBorder="1" applyAlignment="1" applyProtection="1">
      <alignment vertical="center" wrapText="1"/>
    </xf>
    <xf numFmtId="0" fontId="9" fillId="5" borderId="11" xfId="0" applyFont="1" applyFill="1" applyBorder="1" applyAlignment="1" applyProtection="1">
      <alignment vertical="center" wrapText="1"/>
    </xf>
    <xf numFmtId="0" fontId="9" fillId="5" borderId="19" xfId="0" applyFont="1" applyFill="1" applyBorder="1" applyAlignment="1" applyProtection="1">
      <alignment vertical="center" wrapText="1"/>
    </xf>
    <xf numFmtId="0" fontId="0" fillId="5" borderId="35" xfId="0" applyFont="1" applyFill="1" applyBorder="1" applyAlignment="1" applyProtection="1">
      <alignment vertical="center" wrapText="1"/>
    </xf>
    <xf numFmtId="0" fontId="9" fillId="5" borderId="20" xfId="0" applyFont="1" applyFill="1" applyBorder="1" applyAlignment="1" applyProtection="1">
      <alignment vertical="center" wrapText="1"/>
    </xf>
    <xf numFmtId="0" fontId="9" fillId="5" borderId="21" xfId="0" applyFont="1" applyFill="1" applyBorder="1" applyAlignment="1" applyProtection="1">
      <alignment vertical="center" wrapText="1"/>
    </xf>
    <xf numFmtId="0" fontId="18" fillId="0" borderId="3"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0" fillId="5" borderId="4" xfId="0" applyFont="1" applyFill="1" applyBorder="1" applyAlignment="1" applyProtection="1">
      <alignment vertical="center"/>
    </xf>
    <xf numFmtId="0" fontId="3" fillId="0" borderId="50" xfId="0" applyFont="1" applyBorder="1" applyAlignment="1" applyProtection="1">
      <alignment horizontal="left" vertical="center" wrapText="1"/>
    </xf>
    <xf numFmtId="0" fontId="3" fillId="0" borderId="45" xfId="0" applyFont="1" applyBorder="1" applyAlignment="1" applyProtection="1">
      <alignment horizontal="left" vertical="center"/>
    </xf>
    <xf numFmtId="0" fontId="7" fillId="0" borderId="45"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17" xfId="0" applyFont="1" applyBorder="1" applyAlignment="1" applyProtection="1">
      <alignment horizontal="left" vertical="center" wrapText="1"/>
    </xf>
    <xf numFmtId="0" fontId="3" fillId="0" borderId="1" xfId="0" applyFont="1" applyBorder="1" applyAlignment="1" applyProtection="1">
      <alignment horizontal="left" vertical="center"/>
    </xf>
    <xf numFmtId="0" fontId="7" fillId="0" borderId="1" xfId="0" applyFont="1" applyBorder="1" applyAlignment="1" applyProtection="1">
      <alignment horizontal="center" vertical="center" wrapText="1"/>
    </xf>
    <xf numFmtId="0" fontId="3" fillId="0" borderId="19" xfId="0" applyFont="1" applyBorder="1" applyAlignment="1" applyProtection="1">
      <alignment horizontal="left" vertical="center" wrapText="1"/>
    </xf>
    <xf numFmtId="0" fontId="3" fillId="0" borderId="20" xfId="0" applyFont="1" applyBorder="1" applyAlignment="1" applyProtection="1">
      <alignment horizontal="left" vertical="center"/>
    </xf>
    <xf numFmtId="0" fontId="7" fillId="0" borderId="20" xfId="0" applyFont="1" applyBorder="1" applyAlignment="1" applyProtection="1">
      <alignment horizontal="center" vertical="center" wrapText="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6" borderId="6" xfId="0" applyFont="1" applyFill="1" applyBorder="1" applyProtection="1">
      <protection locked="0"/>
    </xf>
    <xf numFmtId="0" fontId="9" fillId="6" borderId="1" xfId="0" applyFont="1" applyFill="1" applyBorder="1" applyProtection="1">
      <protection locked="0"/>
    </xf>
    <xf numFmtId="0" fontId="0" fillId="6" borderId="2" xfId="0" applyFill="1" applyBorder="1" applyAlignment="1" applyProtection="1">
      <alignment horizontal="left" vertical="top"/>
      <protection locked="0"/>
    </xf>
    <xf numFmtId="0" fontId="0" fillId="6" borderId="60" xfId="0" applyFill="1" applyBorder="1" applyAlignment="1" applyProtection="1">
      <alignment horizontal="left" vertical="top"/>
      <protection locked="0"/>
    </xf>
    <xf numFmtId="0" fontId="9" fillId="6" borderId="20" xfId="0" applyFont="1" applyFill="1" applyBorder="1" applyProtection="1">
      <protection locked="0"/>
    </xf>
    <xf numFmtId="0" fontId="12" fillId="2" borderId="27"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14" fontId="3" fillId="6" borderId="41" xfId="0" quotePrefix="1" applyNumberFormat="1" applyFont="1" applyFill="1" applyBorder="1" applyAlignment="1" applyProtection="1">
      <alignment horizontal="center" vertical="center" wrapText="1"/>
      <protection locked="0"/>
    </xf>
    <xf numFmtId="14" fontId="3" fillId="6" borderId="43" xfId="0" quotePrefix="1" applyNumberFormat="1" applyFont="1" applyFill="1" applyBorder="1" applyAlignment="1" applyProtection="1">
      <alignment horizontal="center" vertical="center" wrapText="1"/>
      <protection locked="0"/>
    </xf>
    <xf numFmtId="0" fontId="0" fillId="0" borderId="73" xfId="0" applyBorder="1"/>
    <xf numFmtId="0" fontId="0" fillId="0" borderId="74" xfId="0" applyBorder="1"/>
    <xf numFmtId="0" fontId="0" fillId="0" borderId="75" xfId="0" applyBorder="1"/>
    <xf numFmtId="0" fontId="26" fillId="0" borderId="76" xfId="0" applyFont="1" applyBorder="1" applyAlignment="1">
      <alignment horizontal="right"/>
    </xf>
    <xf numFmtId="0" fontId="0" fillId="0" borderId="0" xfId="0" applyBorder="1"/>
    <xf numFmtId="0" fontId="0" fillId="0" borderId="77" xfId="0" applyBorder="1"/>
    <xf numFmtId="0" fontId="0" fillId="0" borderId="76" xfId="0" applyFont="1" applyBorder="1"/>
    <xf numFmtId="0" fontId="25" fillId="0" borderId="76" xfId="0" applyFont="1" applyBorder="1" applyAlignment="1">
      <alignment horizontal="right"/>
    </xf>
    <xf numFmtId="0" fontId="23" fillId="0" borderId="0" xfId="0" applyFont="1" applyBorder="1"/>
    <xf numFmtId="0" fontId="27" fillId="0" borderId="0" xfId="0" applyFont="1" applyBorder="1"/>
    <xf numFmtId="165" fontId="0" fillId="7" borderId="0" xfId="2" applyNumberFormat="1" applyFont="1" applyFill="1" applyBorder="1"/>
    <xf numFmtId="165" fontId="0" fillId="8" borderId="0" xfId="2" applyNumberFormat="1" applyFont="1" applyFill="1" applyBorder="1"/>
    <xf numFmtId="165" fontId="0" fillId="9" borderId="0" xfId="2" applyNumberFormat="1" applyFont="1" applyFill="1" applyBorder="1"/>
    <xf numFmtId="165" fontId="0" fillId="10" borderId="0" xfId="2" applyNumberFormat="1" applyFont="1" applyFill="1" applyBorder="1"/>
    <xf numFmtId="0" fontId="25" fillId="0" borderId="0" xfId="0" applyFont="1" applyBorder="1" applyAlignment="1">
      <alignment horizontal="right"/>
    </xf>
    <xf numFmtId="0" fontId="0" fillId="0" borderId="0" xfId="0" applyFont="1" applyBorder="1"/>
    <xf numFmtId="0" fontId="26" fillId="0" borderId="0" xfId="0" applyFont="1" applyBorder="1" applyAlignment="1">
      <alignment horizontal="left"/>
    </xf>
    <xf numFmtId="0" fontId="0" fillId="0" borderId="78" xfId="0" applyBorder="1"/>
    <xf numFmtId="0" fontId="0" fillId="0" borderId="79" xfId="0" applyBorder="1"/>
    <xf numFmtId="0" fontId="0" fillId="0" borderId="80" xfId="0" applyBorder="1"/>
    <xf numFmtId="0" fontId="23" fillId="0" borderId="0" xfId="0" applyFont="1" applyProtection="1"/>
    <xf numFmtId="9" fontId="22" fillId="3" borderId="1" xfId="2" applyNumberFormat="1" applyFont="1" applyFill="1" applyBorder="1" applyAlignment="1" applyProtection="1">
      <alignment horizontal="center" vertical="center"/>
    </xf>
    <xf numFmtId="0" fontId="0" fillId="0" borderId="0" xfId="0" pivotButton="1" applyBorder="1"/>
    <xf numFmtId="0" fontId="0" fillId="0" borderId="0" xfId="0" applyNumberFormat="1" applyBorder="1"/>
    <xf numFmtId="0" fontId="0" fillId="0" borderId="76" xfId="0" applyBorder="1"/>
    <xf numFmtId="0" fontId="24" fillId="10" borderId="0" xfId="0" applyFont="1" applyFill="1" applyBorder="1"/>
    <xf numFmtId="0" fontId="24" fillId="7" borderId="0" xfId="0" applyFont="1" applyFill="1" applyBorder="1"/>
    <xf numFmtId="0" fontId="24" fillId="9" borderId="0" xfId="0" applyFont="1" applyFill="1" applyBorder="1"/>
    <xf numFmtId="0" fontId="24" fillId="8" borderId="0" xfId="0" applyFont="1" applyFill="1" applyBorder="1"/>
    <xf numFmtId="0" fontId="24" fillId="8" borderId="81" xfId="0" applyFont="1" applyFill="1" applyBorder="1"/>
    <xf numFmtId="0" fontId="24" fillId="8" borderId="82" xfId="0" applyFont="1" applyFill="1" applyBorder="1"/>
    <xf numFmtId="0" fontId="24" fillId="8" borderId="83" xfId="0" applyFont="1" applyFill="1" applyBorder="1"/>
    <xf numFmtId="0" fontId="24" fillId="10" borderId="67" xfId="0" applyFont="1" applyFill="1" applyBorder="1"/>
    <xf numFmtId="0" fontId="24" fillId="10" borderId="66" xfId="0" applyFont="1" applyFill="1" applyBorder="1"/>
    <xf numFmtId="0" fontId="24" fillId="7" borderId="67" xfId="0" applyFont="1" applyFill="1" applyBorder="1"/>
    <xf numFmtId="0" fontId="24" fillId="7" borderId="66" xfId="0" applyFont="1" applyFill="1" applyBorder="1"/>
    <xf numFmtId="0" fontId="24" fillId="10" borderId="84" xfId="0" applyFont="1" applyFill="1" applyBorder="1"/>
    <xf numFmtId="0" fontId="24" fillId="7" borderId="68" xfId="0" applyFont="1" applyFill="1" applyBorder="1"/>
    <xf numFmtId="0" fontId="24" fillId="9" borderId="68" xfId="0" applyFont="1" applyFill="1" applyBorder="1"/>
    <xf numFmtId="0" fontId="24" fillId="9" borderId="67" xfId="0" applyFont="1" applyFill="1" applyBorder="1"/>
    <xf numFmtId="0" fontId="24" fillId="10" borderId="72" xfId="0" applyFont="1" applyFill="1" applyBorder="1"/>
    <xf numFmtId="0" fontId="24" fillId="9" borderId="66" xfId="0" applyFont="1" applyFill="1" applyBorder="1"/>
    <xf numFmtId="0" fontId="24" fillId="8" borderId="85" xfId="0" applyFont="1" applyFill="1" applyBorder="1"/>
    <xf numFmtId="0" fontId="24" fillId="8" borderId="86" xfId="0" applyFont="1" applyFill="1" applyBorder="1"/>
    <xf numFmtId="0" fontId="24" fillId="8" borderId="72" xfId="0" applyFont="1" applyFill="1" applyBorder="1"/>
    <xf numFmtId="0" fontId="24" fillId="8" borderId="71" xfId="0" applyFont="1" applyFill="1" applyBorder="1"/>
    <xf numFmtId="0" fontId="24" fillId="8" borderId="70" xfId="0" applyFont="1" applyFill="1" applyBorder="1"/>
    <xf numFmtId="0" fontId="24" fillId="8" borderId="87" xfId="0" applyFont="1" applyFill="1" applyBorder="1"/>
    <xf numFmtId="0" fontId="24" fillId="8" borderId="88" xfId="0" applyFont="1" applyFill="1" applyBorder="1"/>
    <xf numFmtId="0" fontId="24" fillId="10" borderId="70" xfId="0" applyFont="1" applyFill="1" applyBorder="1"/>
    <xf numFmtId="0" fontId="24" fillId="10" borderId="69" xfId="0" applyFont="1" applyFill="1" applyBorder="1"/>
    <xf numFmtId="0" fontId="0" fillId="0" borderId="89" xfId="0" applyNumberFormat="1" applyBorder="1"/>
    <xf numFmtId="0" fontId="0" fillId="0" borderId="78" xfId="0" pivotButton="1" applyBorder="1"/>
    <xf numFmtId="0" fontId="0" fillId="0" borderId="89" xfId="0" applyBorder="1"/>
    <xf numFmtId="0" fontId="0" fillId="0" borderId="89" xfId="0" pivotButton="1" applyBorder="1"/>
    <xf numFmtId="0" fontId="24" fillId="7" borderId="84" xfId="0" applyFont="1" applyFill="1" applyBorder="1"/>
    <xf numFmtId="0" fontId="24" fillId="10" borderId="90" xfId="0" applyFont="1" applyFill="1" applyBorder="1"/>
    <xf numFmtId="0" fontId="2" fillId="9" borderId="0" xfId="0" applyFont="1" applyFill="1" applyBorder="1" applyAlignment="1"/>
    <xf numFmtId="0" fontId="2" fillId="7" borderId="0" xfId="0" applyFont="1" applyFill="1" applyBorder="1" applyAlignment="1"/>
    <xf numFmtId="0" fontId="0" fillId="0" borderId="0" xfId="0" pivotButton="1"/>
    <xf numFmtId="0" fontId="0" fillId="0" borderId="0" xfId="0" applyNumberFormat="1"/>
    <xf numFmtId="0" fontId="0" fillId="0" borderId="91" xfId="0" applyBorder="1"/>
    <xf numFmtId="0" fontId="0" fillId="0" borderId="92" xfId="0" applyBorder="1"/>
    <xf numFmtId="0" fontId="0" fillId="0" borderId="93" xfId="0" applyBorder="1"/>
    <xf numFmtId="0" fontId="2" fillId="0" borderId="91" xfId="0" applyFont="1" applyBorder="1"/>
    <xf numFmtId="0" fontId="2" fillId="0" borderId="92" xfId="0" applyFont="1" applyBorder="1"/>
    <xf numFmtId="0" fontId="2" fillId="0" borderId="93" xfId="0" applyFont="1" applyBorder="1"/>
    <xf numFmtId="0" fontId="0" fillId="0" borderId="94" xfId="0" applyNumberFormat="1" applyBorder="1"/>
    <xf numFmtId="0" fontId="2" fillId="0" borderId="0" xfId="0" applyFont="1" applyBorder="1"/>
    <xf numFmtId="0" fontId="0" fillId="0" borderId="95" xfId="0" applyBorder="1"/>
    <xf numFmtId="0" fontId="0" fillId="0" borderId="96" xfId="0" applyBorder="1"/>
    <xf numFmtId="0" fontId="27" fillId="0" borderId="96" xfId="0" applyFont="1" applyBorder="1"/>
    <xf numFmtId="0" fontId="2" fillId="0" borderId="96" xfId="0" applyFont="1" applyBorder="1"/>
    <xf numFmtId="0" fontId="0" fillId="0" borderId="97" xfId="0" applyBorder="1"/>
    <xf numFmtId="0" fontId="0" fillId="11" borderId="76" xfId="0" applyFill="1" applyBorder="1"/>
    <xf numFmtId="0" fontId="0" fillId="11" borderId="0" xfId="0" applyFill="1" applyBorder="1"/>
    <xf numFmtId="0" fontId="27" fillId="11" borderId="0" xfId="0" applyFont="1" applyFill="1" applyBorder="1"/>
    <xf numFmtId="0" fontId="2" fillId="11" borderId="0" xfId="0" applyFont="1" applyFill="1" applyBorder="1"/>
    <xf numFmtId="0" fontId="0" fillId="11" borderId="77" xfId="0" applyFill="1" applyBorder="1"/>
    <xf numFmtId="0" fontId="0" fillId="11" borderId="78" xfId="0" applyFill="1" applyBorder="1"/>
    <xf numFmtId="0" fontId="0" fillId="11" borderId="79" xfId="0" applyFill="1" applyBorder="1"/>
    <xf numFmtId="0" fontId="0" fillId="11" borderId="80" xfId="0" applyFill="1" applyBorder="1"/>
    <xf numFmtId="0" fontId="0" fillId="0" borderId="94" xfId="0" applyBorder="1"/>
    <xf numFmtId="0" fontId="28" fillId="11" borderId="0" xfId="0" applyFont="1" applyFill="1" applyBorder="1" applyAlignment="1">
      <alignment vertical="center"/>
    </xf>
    <xf numFmtId="0" fontId="29" fillId="11" borderId="0" xfId="0" applyFont="1" applyFill="1" applyBorder="1" applyAlignment="1">
      <alignment horizontal="left"/>
    </xf>
    <xf numFmtId="0" fontId="30" fillId="11" borderId="0" xfId="0" applyFont="1" applyFill="1" applyBorder="1" applyAlignment="1">
      <alignment horizontal="center"/>
    </xf>
    <xf numFmtId="0" fontId="1" fillId="11" borderId="0" xfId="0" applyFont="1" applyFill="1" applyBorder="1" applyAlignment="1">
      <alignment horizontal="center"/>
    </xf>
    <xf numFmtId="0" fontId="32" fillId="0" borderId="0" xfId="0" applyFont="1" applyBorder="1"/>
    <xf numFmtId="164" fontId="23" fillId="0" borderId="0" xfId="0" applyNumberFormat="1" applyFont="1" applyProtection="1"/>
    <xf numFmtId="164" fontId="9" fillId="5" borderId="1" xfId="0" applyNumberFormat="1" applyFont="1" applyFill="1" applyBorder="1" applyAlignment="1" applyProtection="1">
      <alignment horizontal="center" vertical="center"/>
      <protection locked="0"/>
    </xf>
    <xf numFmtId="164" fontId="9" fillId="5" borderId="20" xfId="0" applyNumberFormat="1" applyFont="1" applyFill="1" applyBorder="1" applyAlignment="1" applyProtection="1">
      <alignment horizontal="center" vertical="center"/>
      <protection locked="0"/>
    </xf>
    <xf numFmtId="0" fontId="0" fillId="0" borderId="46" xfId="0" applyBorder="1" applyProtection="1"/>
    <xf numFmtId="0" fontId="0" fillId="0" borderId="0" xfId="0" applyBorder="1" applyProtection="1"/>
    <xf numFmtId="0" fontId="0" fillId="0" borderId="54" xfId="0" applyBorder="1" applyProtection="1"/>
    <xf numFmtId="164" fontId="9" fillId="5" borderId="11" xfId="0" applyNumberFormat="1" applyFont="1" applyFill="1" applyBorder="1" applyAlignment="1" applyProtection="1">
      <alignment horizontal="center" vertical="center"/>
      <protection locked="0"/>
    </xf>
    <xf numFmtId="164" fontId="9" fillId="5" borderId="21" xfId="0" applyNumberFormat="1"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33" fillId="0" borderId="0" xfId="0" applyFont="1" applyProtection="1"/>
    <xf numFmtId="0" fontId="0" fillId="6" borderId="61" xfId="0" applyFill="1" applyBorder="1" applyAlignment="1" applyProtection="1">
      <alignment horizontal="left" vertical="top"/>
      <protection locked="0"/>
    </xf>
    <xf numFmtId="0" fontId="0" fillId="6" borderId="62" xfId="0" applyFill="1" applyBorder="1" applyAlignment="1" applyProtection="1">
      <alignment horizontal="left" vertical="top"/>
      <protection locked="0"/>
    </xf>
    <xf numFmtId="0" fontId="11" fillId="2" borderId="22"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55"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56" xfId="0" applyFont="1" applyFill="1" applyBorder="1" applyAlignment="1" applyProtection="1">
      <alignment horizontal="center" vertical="center" wrapText="1"/>
    </xf>
    <xf numFmtId="0" fontId="9" fillId="4" borderId="2"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0" fontId="9" fillId="4" borderId="4"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0" fillId="6" borderId="2" xfId="0" applyFont="1" applyFill="1" applyBorder="1" applyAlignment="1" applyProtection="1">
      <alignment horizontal="left" vertical="top" wrapText="1"/>
      <protection locked="0"/>
    </xf>
    <xf numFmtId="0" fontId="0" fillId="6" borderId="3" xfId="0" applyFont="1"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11" fillId="2" borderId="5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51" xfId="0" applyFont="1" applyFill="1" applyBorder="1" applyAlignment="1" applyProtection="1">
      <alignment horizontal="center" vertical="center" wrapText="1"/>
    </xf>
    <xf numFmtId="0" fontId="11" fillId="2" borderId="54"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58" xfId="0" applyFont="1" applyFill="1" applyBorder="1" applyAlignment="1" applyProtection="1">
      <alignment horizontal="center" vertical="center" wrapText="1"/>
    </xf>
    <xf numFmtId="0" fontId="0" fillId="6" borderId="59"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25" fillId="0" borderId="0" xfId="0" applyFont="1" applyBorder="1" applyAlignment="1">
      <alignment horizontal="center"/>
    </xf>
    <xf numFmtId="0" fontId="2" fillId="9" borderId="0" xfId="0" applyFont="1" applyFill="1" applyBorder="1" applyAlignment="1">
      <alignment horizontal="center"/>
    </xf>
    <xf numFmtId="0" fontId="2" fillId="7" borderId="0" xfId="0" applyFont="1" applyFill="1" applyBorder="1" applyAlignment="1">
      <alignment horizontal="center"/>
    </xf>
    <xf numFmtId="0" fontId="28" fillId="11" borderId="0" xfId="0" applyFont="1" applyFill="1" applyBorder="1" applyAlignment="1">
      <alignment horizontal="center" vertical="center" wrapText="1"/>
    </xf>
    <xf numFmtId="0" fontId="31" fillId="11" borderId="0" xfId="0" applyFont="1" applyFill="1" applyBorder="1" applyAlignment="1">
      <alignment horizontal="center"/>
    </xf>
    <xf numFmtId="0" fontId="1" fillId="11" borderId="0" xfId="0" applyFont="1" applyFill="1" applyBorder="1" applyAlignment="1">
      <alignment horizontal="center"/>
    </xf>
    <xf numFmtId="0" fontId="30" fillId="11" borderId="0" xfId="0" applyFont="1" applyFill="1" applyBorder="1" applyAlignment="1">
      <alignment horizontal="center"/>
    </xf>
    <xf numFmtId="0" fontId="29" fillId="11" borderId="0" xfId="0" applyFont="1" applyFill="1" applyBorder="1" applyAlignment="1">
      <alignment horizontal="center"/>
    </xf>
    <xf numFmtId="0" fontId="8" fillId="3" borderId="36" xfId="0"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53" xfId="0" applyFont="1" applyFill="1" applyBorder="1" applyAlignment="1" applyProtection="1">
      <alignment horizontal="center" vertical="center"/>
    </xf>
    <xf numFmtId="0" fontId="8" fillId="3" borderId="98" xfId="0" applyFont="1" applyFill="1" applyBorder="1" applyAlignment="1" applyProtection="1">
      <alignment horizontal="center" vertical="center"/>
    </xf>
    <xf numFmtId="0" fontId="8" fillId="3" borderId="99" xfId="0" applyFont="1" applyFill="1" applyBorder="1" applyAlignment="1" applyProtection="1">
      <alignment horizontal="center" vertical="center"/>
    </xf>
    <xf numFmtId="0" fontId="8" fillId="3" borderId="58" xfId="0" applyFont="1" applyFill="1" applyBorder="1" applyAlignment="1" applyProtection="1">
      <alignment horizontal="center" vertical="center"/>
    </xf>
    <xf numFmtId="0" fontId="9" fillId="5" borderId="2" xfId="0" applyFont="1" applyFill="1" applyBorder="1" applyAlignment="1" applyProtection="1">
      <alignment horizontal="left" vertical="center"/>
    </xf>
    <xf numFmtId="0" fontId="9" fillId="5" borderId="4" xfId="0" applyFont="1" applyFill="1" applyBorder="1" applyAlignment="1" applyProtection="1">
      <alignment horizontal="left" vertical="center"/>
    </xf>
    <xf numFmtId="0" fontId="12" fillId="2" borderId="2"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1" fillId="2" borderId="6"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0" fillId="5" borderId="2" xfId="0" applyFont="1" applyFill="1" applyBorder="1" applyAlignment="1" applyProtection="1">
      <alignment horizontal="left" vertical="top" wrapText="1"/>
    </xf>
    <xf numFmtId="0" fontId="0" fillId="5" borderId="3" xfId="0" applyFont="1" applyFill="1" applyBorder="1" applyAlignment="1" applyProtection="1">
      <alignment horizontal="left" vertical="top" wrapText="1"/>
    </xf>
    <xf numFmtId="0" fontId="0" fillId="5" borderId="4" xfId="0" applyFont="1" applyFill="1" applyBorder="1" applyAlignment="1" applyProtection="1">
      <alignment horizontal="left" vertical="top" wrapText="1"/>
    </xf>
    <xf numFmtId="0" fontId="8" fillId="3" borderId="10"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11" fillId="2" borderId="3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8" fillId="3" borderId="31"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3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11" fillId="2" borderId="64" xfId="0" applyFont="1" applyFill="1" applyBorder="1" applyAlignment="1" applyProtection="1">
      <alignment horizontal="center" vertical="center" wrapText="1"/>
    </xf>
    <xf numFmtId="0" fontId="11" fillId="2" borderId="65" xfId="0" applyFont="1" applyFill="1" applyBorder="1" applyAlignment="1" applyProtection="1">
      <alignment horizontal="center" vertical="center" wrapText="1"/>
    </xf>
    <xf numFmtId="0" fontId="14" fillId="5" borderId="43" xfId="0" quotePrefix="1" applyFont="1" applyFill="1" applyBorder="1" applyAlignment="1" applyProtection="1">
      <alignment horizontal="left" vertical="top" wrapText="1"/>
      <protection locked="0"/>
    </xf>
    <xf numFmtId="0" fontId="14" fillId="5" borderId="41" xfId="0" quotePrefix="1" applyFont="1" applyFill="1" applyBorder="1" applyAlignment="1" applyProtection="1">
      <alignment horizontal="left" vertical="top" wrapText="1"/>
      <protection locked="0"/>
    </xf>
    <xf numFmtId="0" fontId="14" fillId="5" borderId="48" xfId="0" quotePrefix="1" applyFont="1" applyFill="1" applyBorder="1" applyAlignment="1" applyProtection="1">
      <alignment horizontal="left" vertical="top" wrapText="1"/>
      <protection locked="0"/>
    </xf>
    <xf numFmtId="0" fontId="14" fillId="5" borderId="49" xfId="0" quotePrefix="1" applyFont="1" applyFill="1" applyBorder="1" applyAlignment="1" applyProtection="1">
      <alignment horizontal="left" vertical="top" wrapText="1"/>
      <protection locked="0"/>
    </xf>
    <xf numFmtId="0" fontId="11" fillId="2" borderId="39"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40"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82">
    <dxf>
      <font>
        <b/>
        <i val="0"/>
        <color theme="0"/>
      </font>
      <fill>
        <patternFill>
          <bgColor theme="0" tint="-0.499984740745262"/>
        </patternFill>
      </fill>
    </dxf>
    <dxf>
      <font>
        <b/>
        <i val="0"/>
        <color theme="0"/>
      </font>
      <fill>
        <patternFill>
          <bgColor rgb="FF92D050"/>
        </patternFill>
      </fill>
    </dxf>
    <dxf>
      <font>
        <b val="0"/>
        <i val="0"/>
        <color theme="0"/>
      </font>
      <fill>
        <patternFill>
          <bgColor rgb="FFEDE311"/>
        </patternFill>
      </fill>
    </dxf>
    <dxf>
      <font>
        <b/>
        <i val="0"/>
        <color theme="0"/>
      </font>
      <fill>
        <patternFill>
          <bgColor rgb="FFFFC000"/>
        </patternFill>
      </fill>
    </dxf>
    <dxf>
      <font>
        <b/>
        <i val="0"/>
        <color theme="0"/>
      </font>
      <fill>
        <patternFill>
          <bgColor rgb="FFFF6600"/>
        </patternFill>
      </fill>
    </dxf>
    <dxf>
      <font>
        <b/>
        <i val="0"/>
        <color theme="0"/>
      </font>
      <fill>
        <patternFill>
          <bgColor rgb="FFFF3300"/>
        </patternFill>
      </fill>
    </dxf>
    <dxf>
      <font>
        <b/>
        <i val="0"/>
        <color theme="0"/>
      </font>
      <fill>
        <patternFill>
          <bgColor rgb="FFCC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ont>
        <b/>
        <i val="0"/>
        <color theme="0"/>
      </font>
      <fill>
        <patternFill>
          <bgColor theme="0" tint="-0.499984740745262"/>
        </patternFill>
      </fill>
    </dxf>
    <dxf>
      <font>
        <b/>
        <i val="0"/>
        <color theme="0"/>
      </font>
      <fill>
        <patternFill>
          <bgColor rgb="FF92D050"/>
        </patternFill>
      </fill>
    </dxf>
    <dxf>
      <font>
        <b val="0"/>
        <i val="0"/>
        <color theme="0"/>
      </font>
      <fill>
        <patternFill>
          <bgColor rgb="FFEDE311"/>
        </patternFill>
      </fill>
    </dxf>
    <dxf>
      <font>
        <b/>
        <i val="0"/>
        <color theme="0"/>
      </font>
      <fill>
        <patternFill>
          <bgColor rgb="FFFFC000"/>
        </patternFill>
      </fill>
    </dxf>
    <dxf>
      <font>
        <b/>
        <i val="0"/>
        <color theme="0"/>
      </font>
      <fill>
        <patternFill>
          <bgColor rgb="FFFF6600"/>
        </patternFill>
      </fill>
    </dxf>
    <dxf>
      <font>
        <b/>
        <i val="0"/>
        <color theme="0"/>
      </font>
      <fill>
        <patternFill>
          <bgColor rgb="FFFF3300"/>
        </patternFill>
      </fill>
    </dxf>
    <dxf>
      <font>
        <b/>
        <i val="0"/>
        <color theme="0"/>
      </font>
      <fill>
        <patternFill>
          <bgColor rgb="FFCC000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rgb="FF92D050"/>
        </patternFill>
      </fill>
    </dxf>
    <dxf>
      <font>
        <b val="0"/>
        <i val="0"/>
        <color theme="0"/>
      </font>
      <fill>
        <patternFill>
          <bgColor rgb="FFEDE311"/>
        </patternFill>
      </fill>
    </dxf>
    <dxf>
      <font>
        <b/>
        <i val="0"/>
        <color theme="0"/>
      </font>
      <fill>
        <patternFill>
          <bgColor rgb="FFFFC000"/>
        </patternFill>
      </fill>
    </dxf>
    <dxf>
      <font>
        <b/>
        <i val="0"/>
        <color theme="0"/>
      </font>
      <fill>
        <patternFill>
          <bgColor rgb="FFFF0000"/>
        </patternFill>
      </fill>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
      <border>
        <left style="medium">
          <color theme="0" tint="-0.499984740745262"/>
        </left>
        <right style="medium">
          <color theme="0" tint="-0.499984740745262"/>
        </right>
        <bottom style="medium">
          <color theme="0" tint="-0.499984740745262"/>
        </bottom>
      </border>
    </dxf>
  </dxfs>
  <tableStyles count="0" defaultTableStyle="TableStyleMedium2" defaultPivotStyle="PivotStyleLight16"/>
  <colors>
    <mruColors>
      <color rgb="FF2355A5"/>
      <color rgb="FF1ECA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41231677591109E-2"/>
          <c:y val="2.0746061133293182E-2"/>
          <c:w val="0.8872092860050248"/>
          <c:h val="0.91051638375231425"/>
        </c:manualLayout>
      </c:layout>
      <c:scatterChart>
        <c:scatterStyle val="lineMarker"/>
        <c:varyColors val="0"/>
        <c:ser>
          <c:idx val="0"/>
          <c:order val="0"/>
          <c:spPr>
            <a:ln w="28575" cap="rnd">
              <a:noFill/>
              <a:round/>
            </a:ln>
            <a:effectLst/>
          </c:spPr>
          <c:marker>
            <c:symbol val="triangle"/>
            <c:size val="13"/>
            <c:spPr>
              <a:gradFill flip="none" rotWithShape="1">
                <a:gsLst>
                  <a:gs pos="0">
                    <a:schemeClr val="accent1">
                      <a:lumMod val="0"/>
                      <a:lumOff val="100000"/>
                    </a:schemeClr>
                  </a:gs>
                  <a:gs pos="31000">
                    <a:schemeClr val="accent1">
                      <a:lumMod val="95000"/>
                      <a:lumOff val="5000"/>
                    </a:schemeClr>
                  </a:gs>
                  <a:gs pos="66000">
                    <a:schemeClr val="accent1">
                      <a:lumMod val="60000"/>
                    </a:schemeClr>
                  </a:gs>
                </a:gsLst>
                <a:path path="circle">
                  <a:fillToRect l="50000" t="130000" r="50000" b="-30000"/>
                </a:path>
                <a:tileRect/>
              </a:gradFill>
              <a:ln w="38100">
                <a:noFill/>
              </a:ln>
              <a:effectLst/>
            </c:spPr>
          </c:marker>
          <c:xVal>
            <c:numRef>
              <c:f>Matriz!$AA$14:$AA$33</c:f>
              <c:numCache>
                <c:formatCode>0.0</c:formatCode>
                <c:ptCount val="20"/>
                <c:pt idx="0">
                  <c:v>6</c:v>
                </c:pt>
                <c:pt idx="1">
                  <c:v>4</c:v>
                </c:pt>
                <c:pt idx="2">
                  <c:v>4</c:v>
                </c:pt>
                <c:pt idx="3">
                  <c:v>1.3333333333333333</c:v>
                </c:pt>
                <c:pt idx="4">
                  <c:v>2.6666666666666665</c:v>
                </c:pt>
                <c:pt idx="5">
                  <c:v>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Matriz!$AB$14:$AB$33</c:f>
              <c:numCache>
                <c:formatCode>0.0</c:formatCode>
                <c:ptCount val="20"/>
                <c:pt idx="0">
                  <c:v>18</c:v>
                </c:pt>
                <c:pt idx="1">
                  <c:v>4</c:v>
                </c:pt>
                <c:pt idx="2">
                  <c:v>2</c:v>
                </c:pt>
                <c:pt idx="3">
                  <c:v>12</c:v>
                </c:pt>
                <c:pt idx="4">
                  <c:v>8</c:v>
                </c:pt>
                <c:pt idx="5">
                  <c:v>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A120-430A-9777-98399BD72AB2}"/>
            </c:ext>
          </c:extLst>
        </c:ser>
        <c:dLbls>
          <c:showLegendKey val="0"/>
          <c:showVal val="0"/>
          <c:showCatName val="0"/>
          <c:showSerName val="0"/>
          <c:showPercent val="0"/>
          <c:showBubbleSize val="0"/>
        </c:dLbls>
        <c:axId val="237217664"/>
        <c:axId val="326704064"/>
      </c:scatterChart>
      <c:valAx>
        <c:axId val="237217664"/>
        <c:scaling>
          <c:orientation val="minMax"/>
          <c:max val="9"/>
          <c:min val="1"/>
        </c:scaling>
        <c:delete val="0"/>
        <c:axPos val="b"/>
        <c:majorGridlines>
          <c:spPr>
            <a:ln w="9525" cap="flat" cmpd="sng" algn="ctr">
              <a:no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L"/>
          </a:p>
        </c:txPr>
        <c:crossAx val="326704064"/>
        <c:crosses val="autoZero"/>
        <c:crossBetween val="midCat"/>
      </c:valAx>
      <c:valAx>
        <c:axId val="326704064"/>
        <c:scaling>
          <c:orientation val="minMax"/>
          <c:max val="18"/>
          <c:min val="2"/>
        </c:scaling>
        <c:delete val="1"/>
        <c:axPos val="l"/>
        <c:majorGridlines>
          <c:spPr>
            <a:ln w="9525" cap="flat" cmpd="sng" algn="ctr">
              <a:noFill/>
              <a:round/>
            </a:ln>
            <a:effectLst/>
          </c:spPr>
        </c:majorGridlines>
        <c:numFmt formatCode="0.0" sourceLinked="1"/>
        <c:majorTickMark val="none"/>
        <c:minorTickMark val="none"/>
        <c:tickLblPos val="nextTo"/>
        <c:crossAx val="2372176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15875</xdr:rowOff>
    </xdr:from>
    <xdr:to>
      <xdr:col>16384</xdr:col>
      <xdr:colOff>28575</xdr:colOff>
      <xdr:row>43</xdr:row>
      <xdr:rowOff>57150</xdr:rowOff>
    </xdr:to>
    <xdr:pic>
      <xdr:nvPicPr>
        <xdr:cNvPr id="2" name="Imagen 1">
          <a:extLst>
            <a:ext uri="{FF2B5EF4-FFF2-40B4-BE49-F238E27FC236}">
              <a16:creationId xmlns:a16="http://schemas.microsoft.com/office/drawing/2014/main" id="{5842B65B-161B-4926-B39E-66CB6B931EE0}"/>
            </a:ext>
          </a:extLst>
        </xdr:cNvPr>
        <xdr:cNvPicPr>
          <a:picLocks noChangeAspect="1"/>
        </xdr:cNvPicPr>
      </xdr:nvPicPr>
      <xdr:blipFill rotWithShape="1">
        <a:blip xmlns:r="http://schemas.openxmlformats.org/officeDocument/2006/relationships" r:embed="rId1"/>
        <a:srcRect l="12593" t="3855" r="12873" b="379"/>
        <a:stretch/>
      </xdr:blipFill>
      <xdr:spPr>
        <a:xfrm>
          <a:off x="15875" y="15875"/>
          <a:ext cx="9696450" cy="686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3167062</xdr:colOff>
      <xdr:row>1</xdr:row>
      <xdr:rowOff>11906</xdr:rowOff>
    </xdr:from>
    <xdr:to>
      <xdr:col>5</xdr:col>
      <xdr:colOff>136197</xdr:colOff>
      <xdr:row>2</xdr:row>
      <xdr:rowOff>12332</xdr:rowOff>
    </xdr:to>
    <xdr:pic>
      <xdr:nvPicPr>
        <xdr:cNvPr id="3" name="Imagen 2">
          <a:extLst>
            <a:ext uri="{FF2B5EF4-FFF2-40B4-BE49-F238E27FC236}">
              <a16:creationId xmlns:a16="http://schemas.microsoft.com/office/drawing/2014/main" id="{6C73ED6F-4E97-4B29-B47A-C8839547D38E}"/>
            </a:ext>
          </a:extLst>
        </xdr:cNvPr>
        <xdr:cNvPicPr>
          <a:picLocks noChangeAspect="1"/>
        </xdr:cNvPicPr>
      </xdr:nvPicPr>
      <xdr:blipFill>
        <a:blip xmlns:r="http://schemas.openxmlformats.org/officeDocument/2006/relationships" r:embed="rId1"/>
        <a:stretch>
          <a:fillRect/>
        </a:stretch>
      </xdr:blipFill>
      <xdr:spPr>
        <a:xfrm>
          <a:off x="8763000" y="178594"/>
          <a:ext cx="981541"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xdr:colOff>
      <xdr:row>4</xdr:row>
      <xdr:rowOff>30955</xdr:rowOff>
    </xdr:from>
    <xdr:to>
      <xdr:col>12</xdr:col>
      <xdr:colOff>38099</xdr:colOff>
      <xdr:row>21</xdr:row>
      <xdr:rowOff>107157</xdr:rowOff>
    </xdr:to>
    <xdr:graphicFrame macro="">
      <xdr:nvGraphicFramePr>
        <xdr:cNvPr id="2" name="Gráfico 1">
          <a:extLst>
            <a:ext uri="{FF2B5EF4-FFF2-40B4-BE49-F238E27FC236}">
              <a16:creationId xmlns:a16="http://schemas.microsoft.com/office/drawing/2014/main" id="{CE0C1FC5-61D9-4E90-B727-687E648EA6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250033</xdr:colOff>
      <xdr:row>1</xdr:row>
      <xdr:rowOff>107156</xdr:rowOff>
    </xdr:from>
    <xdr:to>
      <xdr:col>18</xdr:col>
      <xdr:colOff>154782</xdr:colOff>
      <xdr:row>3</xdr:row>
      <xdr:rowOff>36310</xdr:rowOff>
    </xdr:to>
    <xdr:pic>
      <xdr:nvPicPr>
        <xdr:cNvPr id="3" name="Imagen 2">
          <a:extLst>
            <a:ext uri="{FF2B5EF4-FFF2-40B4-BE49-F238E27FC236}">
              <a16:creationId xmlns:a16="http://schemas.microsoft.com/office/drawing/2014/main" id="{D1D2F587-3444-42AE-AA2B-328480B17CC1}"/>
            </a:ext>
          </a:extLst>
        </xdr:cNvPr>
        <xdr:cNvPicPr>
          <a:picLocks noChangeAspect="1"/>
        </xdr:cNvPicPr>
      </xdr:nvPicPr>
      <xdr:blipFill>
        <a:blip xmlns:r="http://schemas.openxmlformats.org/officeDocument/2006/relationships" r:embed="rId2"/>
        <a:stretch>
          <a:fillRect/>
        </a:stretch>
      </xdr:blipFill>
      <xdr:spPr>
        <a:xfrm>
          <a:off x="9346408" y="273844"/>
          <a:ext cx="714374" cy="381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876300</xdr:colOff>
      <xdr:row>0</xdr:row>
      <xdr:rowOff>95250</xdr:rowOff>
    </xdr:from>
    <xdr:to>
      <xdr:col>18</xdr:col>
      <xdr:colOff>59998</xdr:colOff>
      <xdr:row>1</xdr:row>
      <xdr:rowOff>452863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235488" y="95250"/>
          <a:ext cx="981541"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1428749</xdr:colOff>
      <xdr:row>1</xdr:row>
      <xdr:rowOff>59531</xdr:rowOff>
    </xdr:from>
    <xdr:to>
      <xdr:col>14</xdr:col>
      <xdr:colOff>2410290</xdr:colOff>
      <xdr:row>2</xdr:row>
      <xdr:rowOff>59957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002249" y="226219"/>
          <a:ext cx="981541" cy="5243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smus Nyberg" refreshedDate="43227.630536574077" createdVersion="6" refreshedVersion="6" minRefreshableVersion="3" recordCount="27" xr:uid="{00000000-000A-0000-FFFF-FFFF00000000}">
  <cacheSource type="worksheet">
    <worksheetSource ref="B13:R40" sheet="Matriz"/>
  </cacheSource>
  <cacheFields count="17">
    <cacheField name="Zona" numFmtId="0">
      <sharedItems containsBlank="1" count="4">
        <s v="Portería"/>
        <s v="Perímetro Sur"/>
        <s v="Perímetro Poniente"/>
        <m/>
      </sharedItems>
    </cacheField>
    <cacheField name="Descripcion Zona" numFmtId="0">
      <sharedItems containsBlank="1"/>
    </cacheField>
    <cacheField name="Riesgo Asociado" numFmtId="0">
      <sharedItems containsBlank="1" count="4">
        <s v="Robo"/>
        <s v="Hurto"/>
        <s v="Sabotaje"/>
        <m/>
      </sharedItems>
    </cacheField>
    <cacheField name="Modus Operandi o Causa" numFmtId="0">
      <sharedItems containsBlank="1"/>
    </cacheField>
    <cacheField name="Consecuencias Inmediatas" numFmtId="0">
      <sharedItems containsBlank="1"/>
    </cacheField>
    <cacheField name="Historial" numFmtId="0">
      <sharedItems containsString="0" containsBlank="1" containsNumber="1" containsInteger="1" minValue="1" maxValue="3"/>
    </cacheField>
    <cacheField name="Exposición" numFmtId="0">
      <sharedItems containsString="0" containsBlank="1" containsNumber="1" containsInteger="1" minValue="1" maxValue="3"/>
    </cacheField>
    <cacheField name="Atracción Delictual" numFmtId="0">
      <sharedItems containsString="0" containsBlank="1" containsNumber="1" containsInteger="1" minValue="1" maxValue="3"/>
    </cacheField>
    <cacheField name="Vulnerabilidades" numFmtId="0">
      <sharedItems containsString="0" containsBlank="1" containsNumber="1" minValue="0" maxValue="2.5"/>
    </cacheField>
    <cacheField name="Probabilidad" numFmtId="0">
      <sharedItems containsString="0" containsBlank="1" containsNumber="1" minValue="0" maxValue="0.66666666666666663"/>
    </cacheField>
    <cacheField name="Economico" numFmtId="0">
      <sharedItems containsString="0" containsBlank="1" containsNumber="1" containsInteger="1" minValue="1" maxValue="3"/>
    </cacheField>
    <cacheField name="Seguridad de las Personas" numFmtId="0">
      <sharedItems containsString="0" containsBlank="1" containsNumber="1" containsInteger="1" minValue="1" maxValue="3"/>
    </cacheField>
    <cacheField name="Reposición" numFmtId="0">
      <sharedItems containsString="0" containsBlank="1" containsNumber="1" containsInteger="1" minValue="1" maxValue="3"/>
    </cacheField>
    <cacheField name="Imagen" numFmtId="0">
      <sharedItems containsString="0" containsBlank="1" containsNumber="1" containsInteger="1" minValue="1" maxValue="3"/>
    </cacheField>
    <cacheField name="Impacto" numFmtId="0">
      <sharedItems containsString="0" containsBlank="1" containsNumber="1" minValue="0" maxValue="1"/>
    </cacheField>
    <cacheField name="Total1" numFmtId="0">
      <sharedItems containsString="0" containsBlank="1" containsNumber="1" minValue="0" maxValue="0.66666666666666663"/>
    </cacheField>
    <cacheField name="Riesgo" numFmtId="0">
      <sharedItems containsBlank="1" count="8">
        <s v="Riesgo Muy Alto"/>
        <s v="Riesgo Moderado"/>
        <s v="Riesgo Bajo"/>
        <s v=""/>
        <m/>
        <s v="Riesgo Medio Bajo"/>
        <s v="Riesgo Alto"/>
        <s v="Riesgo Grav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smus Nyberg" refreshedDate="43227.630538541664" createdVersion="6" refreshedVersion="6" minRefreshableVersion="3" recordCount="39" xr:uid="{00000000-000A-0000-FFFF-FFFF01000000}">
  <cacheSource type="worksheet">
    <worksheetSource ref="AD38:AE77" sheet="Resumen Ejecutivo"/>
  </cacheSource>
  <cacheFields count="2">
    <cacheField name="Acciones Preventivas" numFmtId="0">
      <sharedItems count="39">
        <s v="Rondas Perimetrales"/>
        <s v="Rondas Interiores"/>
        <s v="Video Rondas"/>
        <s v="Control y Registro de Ingreso"/>
        <s v="Control y Registro de Salida"/>
        <s v="Instalación de Alarmas Perimetrales"/>
        <s v="Instalación de Alarmas Exteriores"/>
        <s v="Instalación de Alarmas Interiores"/>
        <s v="Instalación de Botón de Pánico"/>
        <s v="Instalación de Cámaras Perimetrales"/>
        <s v="Instalación de Cámaras Exteriores"/>
        <s v="Instalación de Cámaras Interiores"/>
        <s v="Instalación Vocero"/>
        <s v="Monitorear 24/7"/>
        <s v="Iluminar Sector"/>
        <s v="Control de Cierre (Físico)"/>
        <s v="Control de Cierre (Alarmas)"/>
        <s v="Control de Apertura (Físico)"/>
        <s v="Control de Apertura (Alarmas)"/>
        <s v="Control de Sellos"/>
        <s v="Revisión Guías y Carga"/>
        <s v="Seguimiento Sospechosos"/>
        <s v="Revisión Bolsos"/>
        <s v="Uso Tarjetas de Identificación (Todos, diferenciado)"/>
        <s v="Instalación Barrera"/>
        <s v="Instalación Portón"/>
        <s v="Reforzar Cierre Perimetral"/>
        <s v="Limitar Acceso"/>
        <s v="Mantener Accesos Cerrados"/>
        <s v="Programa de Autocuidado / Difusión"/>
        <s v="Mantención Sistemas Tecnológicos"/>
        <s v="Guardar llaves en lugar seguro"/>
        <s v="Incrementar Dotación de Guardias"/>
        <s v="Probar Planes de Emergencia (Simulacros)"/>
        <s v="Actualización de Procedimiento"/>
        <s v="Quitar, Retira el Objetivo"/>
        <s v="Contratación de Seguros"/>
        <s v="Dar niveles de transito por Criticidad"/>
        <s v="Cerrar dependencia/Recinto"/>
      </sharedItems>
    </cacheField>
    <cacheField name="Cantidad" numFmtId="0">
      <sharedItems containsSemiMixedTypes="0" containsString="0" containsNumber="1" containsInteger="1" minValue="0"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s v="Bodegas"/>
    <x v="0"/>
    <s v="Asalto"/>
    <s v="Perdida / Sustracción de Productos"/>
    <n v="3"/>
    <n v="3"/>
    <n v="3"/>
    <n v="2"/>
    <n v="0.66666666666666663"/>
    <n v="3"/>
    <n v="3"/>
    <n v="3"/>
    <n v="3"/>
    <n v="1"/>
    <n v="0.66666666666666663"/>
    <x v="0"/>
  </r>
  <r>
    <x v="1"/>
    <s v="Contenedor con Productos"/>
    <x v="1"/>
    <s v="Alunizaje"/>
    <s v="Daños Estructurales"/>
    <n v="3"/>
    <n v="3"/>
    <n v="3"/>
    <n v="1.3333333333333333"/>
    <n v="0.44444444444444442"/>
    <n v="1"/>
    <n v="1"/>
    <n v="1"/>
    <n v="3"/>
    <n v="0.22222222222222221"/>
    <n v="9.8765432098765427E-2"/>
    <x v="1"/>
  </r>
  <r>
    <x v="1"/>
    <s v="Contenedor de Productos"/>
    <x v="0"/>
    <s v="Alunizaje"/>
    <s v="Perdida / Sustracción de Productos"/>
    <n v="3"/>
    <n v="3"/>
    <n v="3"/>
    <n v="1.3333333333333333"/>
    <n v="0.44444444444444442"/>
    <n v="1"/>
    <n v="1"/>
    <n v="1"/>
    <n v="1"/>
    <n v="0.1111111111111111"/>
    <n v="4.9382716049382713E-2"/>
    <x v="2"/>
  </r>
  <r>
    <x v="2"/>
    <s v="Camiones estacionados"/>
    <x v="0"/>
    <s v="Intrusion no detectada"/>
    <s v="Daños Estructurales"/>
    <n v="1"/>
    <n v="1"/>
    <n v="1"/>
    <n v="1.3333333333333333"/>
    <n v="0.14814814814814814"/>
    <n v="3"/>
    <n v="2"/>
    <n v="2"/>
    <n v="3"/>
    <n v="0.66666666666666663"/>
    <n v="9.8765432098765427E-2"/>
    <x v="1"/>
  </r>
  <r>
    <x v="0"/>
    <s v="Productos de Bodega"/>
    <x v="0"/>
    <s v="Falta Tecnologia"/>
    <s v="Perdida / Sustracción de Productos"/>
    <n v="1"/>
    <n v="3"/>
    <n v="2"/>
    <n v="1.3333333333333333"/>
    <n v="0.29629629629629628"/>
    <n v="3"/>
    <n v="2"/>
    <n v="2"/>
    <n v="1"/>
    <n v="0.44444444444444442"/>
    <n v="0.13168724279835389"/>
    <x v="1"/>
  </r>
  <r>
    <x v="1"/>
    <s v="Ingresar en Bodega"/>
    <x v="2"/>
    <s v="Intrusion no detectada"/>
    <s v="Perdida / Sustracción de Productos"/>
    <n v="3"/>
    <n v="2"/>
    <n v="1"/>
    <n v="2.5"/>
    <n v="0.55555555555555558"/>
    <n v="2"/>
    <n v="3"/>
    <n v="1"/>
    <n v="1"/>
    <n v="0.3888888888888889"/>
    <n v="0.21604938271604937"/>
    <x v="1"/>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n v="0"/>
    <n v="0"/>
    <m/>
    <m/>
    <m/>
    <m/>
    <n v="0"/>
    <n v="0"/>
    <x v="3"/>
  </r>
  <r>
    <x v="3"/>
    <m/>
    <x v="3"/>
    <m/>
    <m/>
    <m/>
    <m/>
    <m/>
    <m/>
    <m/>
    <m/>
    <m/>
    <m/>
    <m/>
    <m/>
    <m/>
    <x v="4"/>
  </r>
  <r>
    <x v="3"/>
    <m/>
    <x v="3"/>
    <m/>
    <m/>
    <m/>
    <m/>
    <m/>
    <m/>
    <m/>
    <m/>
    <m/>
    <m/>
    <m/>
    <m/>
    <m/>
    <x v="2"/>
  </r>
  <r>
    <x v="3"/>
    <m/>
    <x v="3"/>
    <m/>
    <m/>
    <m/>
    <m/>
    <m/>
    <m/>
    <m/>
    <m/>
    <m/>
    <m/>
    <m/>
    <m/>
    <m/>
    <x v="5"/>
  </r>
  <r>
    <x v="3"/>
    <m/>
    <x v="3"/>
    <m/>
    <m/>
    <m/>
    <m/>
    <m/>
    <m/>
    <m/>
    <m/>
    <m/>
    <m/>
    <m/>
    <m/>
    <m/>
    <x v="1"/>
  </r>
  <r>
    <x v="3"/>
    <m/>
    <x v="3"/>
    <m/>
    <m/>
    <m/>
    <m/>
    <m/>
    <m/>
    <m/>
    <m/>
    <m/>
    <m/>
    <m/>
    <m/>
    <m/>
    <x v="6"/>
  </r>
  <r>
    <x v="3"/>
    <m/>
    <x v="3"/>
    <m/>
    <m/>
    <m/>
    <m/>
    <m/>
    <m/>
    <m/>
    <m/>
    <m/>
    <m/>
    <m/>
    <m/>
    <m/>
    <x v="0"/>
  </r>
  <r>
    <x v="3"/>
    <m/>
    <x v="3"/>
    <m/>
    <m/>
    <m/>
    <m/>
    <m/>
    <m/>
    <m/>
    <m/>
    <m/>
    <m/>
    <m/>
    <m/>
    <m/>
    <x v="7"/>
  </r>
</pivotCacheRecords>
</file>

<file path=xl/pivotCache/pivotCacheRecords2.xml><?xml version="1.0" encoding="utf-8"?>
<pivotCacheRecords xmlns="http://schemas.openxmlformats.org/spreadsheetml/2006/main" xmlns:r="http://schemas.openxmlformats.org/officeDocument/2006/relationships" count="39">
  <r>
    <x v="0"/>
    <n v="3"/>
  </r>
  <r>
    <x v="1"/>
    <n v="2"/>
  </r>
  <r>
    <x v="2"/>
    <n v="1"/>
  </r>
  <r>
    <x v="3"/>
    <n v="0"/>
  </r>
  <r>
    <x v="4"/>
    <n v="0"/>
  </r>
  <r>
    <x v="5"/>
    <n v="1"/>
  </r>
  <r>
    <x v="6"/>
    <n v="0"/>
  </r>
  <r>
    <x v="7"/>
    <n v="0"/>
  </r>
  <r>
    <x v="8"/>
    <n v="0"/>
  </r>
  <r>
    <x v="9"/>
    <n v="0"/>
  </r>
  <r>
    <x v="10"/>
    <n v="0"/>
  </r>
  <r>
    <x v="11"/>
    <n v="0"/>
  </r>
  <r>
    <x v="12"/>
    <n v="0"/>
  </r>
  <r>
    <x v="13"/>
    <n v="0"/>
  </r>
  <r>
    <x v="14"/>
    <n v="1"/>
  </r>
  <r>
    <x v="15"/>
    <n v="0"/>
  </r>
  <r>
    <x v="16"/>
    <n v="0"/>
  </r>
  <r>
    <x v="17"/>
    <n v="0"/>
  </r>
  <r>
    <x v="18"/>
    <n v="0"/>
  </r>
  <r>
    <x v="19"/>
    <n v="0"/>
  </r>
  <r>
    <x v="20"/>
    <n v="0"/>
  </r>
  <r>
    <x v="21"/>
    <n v="1"/>
  </r>
  <r>
    <x v="22"/>
    <n v="0"/>
  </r>
  <r>
    <x v="23"/>
    <n v="0"/>
  </r>
  <r>
    <x v="24"/>
    <n v="0"/>
  </r>
  <r>
    <x v="25"/>
    <n v="0"/>
  </r>
  <r>
    <x v="26"/>
    <n v="2"/>
  </r>
  <r>
    <x v="27"/>
    <n v="1"/>
  </r>
  <r>
    <x v="28"/>
    <n v="1"/>
  </r>
  <r>
    <x v="29"/>
    <n v="0"/>
  </r>
  <r>
    <x v="30"/>
    <n v="0"/>
  </r>
  <r>
    <x v="31"/>
    <n v="0"/>
  </r>
  <r>
    <x v="32"/>
    <n v="0"/>
  </r>
  <r>
    <x v="33"/>
    <n v="0"/>
  </r>
  <r>
    <x v="34"/>
    <n v="0"/>
  </r>
  <r>
    <x v="35"/>
    <n v="1"/>
  </r>
  <r>
    <x v="36"/>
    <n v="0"/>
  </r>
  <r>
    <x v="37"/>
    <n v="0"/>
  </r>
  <r>
    <x v="38"/>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4000000}" name="TablaDinámica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G38:AH78" firstHeaderRow="1" firstDataRow="1" firstDataCol="1"/>
  <pivotFields count="2">
    <pivotField axis="axisRow" subtotalTop="0" showAll="0" sortType="descending">
      <items count="40">
        <item x="34"/>
        <item x="38"/>
        <item x="36"/>
        <item x="18"/>
        <item x="17"/>
        <item x="16"/>
        <item x="15"/>
        <item x="19"/>
        <item x="3"/>
        <item x="4"/>
        <item x="37"/>
        <item x="31"/>
        <item x="14"/>
        <item x="32"/>
        <item x="24"/>
        <item x="6"/>
        <item x="7"/>
        <item x="5"/>
        <item x="8"/>
        <item x="10"/>
        <item x="11"/>
        <item x="9"/>
        <item x="25"/>
        <item x="12"/>
        <item x="27"/>
        <item x="30"/>
        <item x="28"/>
        <item x="13"/>
        <item x="33"/>
        <item x="29"/>
        <item x="35"/>
        <item x="26"/>
        <item x="22"/>
        <item x="20"/>
        <item x="1"/>
        <item x="0"/>
        <item x="21"/>
        <item x="23"/>
        <item x="2"/>
        <item t="default"/>
      </items>
      <autoSortScope>
        <pivotArea dataOnly="0" outline="0" fieldPosition="0">
          <references count="1">
            <reference field="4294967294" count="1" selected="0">
              <x v="0"/>
            </reference>
          </references>
        </pivotArea>
      </autoSortScope>
    </pivotField>
    <pivotField dataField="1" subtotalTop="0" showAll="0"/>
  </pivotFields>
  <rowFields count="1">
    <field x="0"/>
  </rowFields>
  <rowItems count="40">
    <i>
      <x v="35"/>
    </i>
    <i>
      <x v="31"/>
    </i>
    <i>
      <x v="34"/>
    </i>
    <i>
      <x v="30"/>
    </i>
    <i>
      <x v="26"/>
    </i>
    <i>
      <x v="1"/>
    </i>
    <i>
      <x v="12"/>
    </i>
    <i>
      <x v="17"/>
    </i>
    <i>
      <x v="36"/>
    </i>
    <i>
      <x v="24"/>
    </i>
    <i>
      <x v="38"/>
    </i>
    <i>
      <x v="5"/>
    </i>
    <i>
      <x v="8"/>
    </i>
    <i>
      <x v="6"/>
    </i>
    <i>
      <x v="2"/>
    </i>
    <i>
      <x v="4"/>
    </i>
    <i>
      <x v="13"/>
    </i>
    <i>
      <x v="28"/>
    </i>
    <i>
      <x v="14"/>
    </i>
    <i>
      <x v="32"/>
    </i>
    <i>
      <x v="15"/>
    </i>
    <i>
      <x v="10"/>
    </i>
    <i>
      <x v="16"/>
    </i>
    <i>
      <x v="25"/>
    </i>
    <i>
      <x v="3"/>
    </i>
    <i>
      <x v="27"/>
    </i>
    <i>
      <x v="37"/>
    </i>
    <i>
      <x v="29"/>
    </i>
    <i>
      <x/>
    </i>
    <i>
      <x v="7"/>
    </i>
    <i>
      <x v="20"/>
    </i>
    <i>
      <x v="33"/>
    </i>
    <i>
      <x v="21"/>
    </i>
    <i>
      <x v="9"/>
    </i>
    <i>
      <x v="22"/>
    </i>
    <i>
      <x v="11"/>
    </i>
    <i>
      <x v="23"/>
    </i>
    <i>
      <x v="18"/>
    </i>
    <i>
      <x v="19"/>
    </i>
    <i t="grand">
      <x/>
    </i>
  </rowItems>
  <colItems count="1">
    <i/>
  </colItems>
  <dataFields count="1">
    <dataField name="Suma de Cantidad"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2"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gridDropZones="1" multipleFieldFilters="0">
  <location ref="AA37:AB42" firstHeaderRow="2" firstDataRow="2" firstDataCol="1"/>
  <pivotFields count="17">
    <pivotField dataField="1" compact="0" outline="0" subtotalTop="0" showAll="0" defaultSubtotal="0">
      <items count="4">
        <item x="2"/>
        <item x="1"/>
        <item x="0"/>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sortType="descending" defaultSubtotal="0">
      <items count="4">
        <item x="0"/>
        <item x="3"/>
        <item x="1"/>
        <item x="2"/>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ubtotalTop="0" multipleItemSelectionAllowed="1" showAll="0" defaultSubtotal="0">
      <items count="8">
        <item x="3"/>
        <item x="2"/>
        <item x="7"/>
        <item x="5"/>
        <item x="1"/>
        <item x="4"/>
        <item x="6"/>
        <item x="0"/>
      </items>
      <extLst>
        <ext xmlns:x14="http://schemas.microsoft.com/office/spreadsheetml/2009/9/main" uri="{2946ED86-A175-432a-8AC1-64E0C546D7DE}">
          <x14:pivotField fillDownLabels="1"/>
        </ext>
      </extLst>
    </pivotField>
  </pivotFields>
  <rowFields count="1">
    <field x="2"/>
  </rowFields>
  <rowItems count="4">
    <i>
      <x/>
    </i>
    <i>
      <x v="2"/>
    </i>
    <i>
      <x v="3"/>
    </i>
    <i>
      <x v="1"/>
    </i>
  </rowItems>
  <colItems count="1">
    <i/>
  </colItems>
  <dataFields count="1">
    <dataField name="Cuenta de Zona" fld="0" subtotal="count" baseField="0" baseItem="0"/>
  </dataFields>
  <formats count="8">
    <format dxfId="36">
      <pivotArea type="all" dataOnly="0" outline="0" fieldPosition="0"/>
    </format>
    <format dxfId="35">
      <pivotArea outline="0" collapsedLevelsAreSubtotals="1" fieldPosition="0"/>
    </format>
    <format dxfId="34">
      <pivotArea type="origin" dataOnly="0" labelOnly="1" outline="0" fieldPosition="0"/>
    </format>
    <format dxfId="33">
      <pivotArea type="topRight" dataOnly="0" labelOnly="1" outline="0" fieldPosition="0"/>
    </format>
    <format dxfId="32">
      <pivotArea field="16" type="button" dataOnly="0" labelOnly="1" outline="0"/>
    </format>
    <format dxfId="31">
      <pivotArea field="2" type="button" dataOnly="0" labelOnly="1" outline="0" axis="axisRow" fieldPosition="0"/>
    </format>
    <format dxfId="30">
      <pivotArea field="0" type="button" dataOnly="0" labelOnly="1" outline="0"/>
    </format>
    <format dxfId="29">
      <pivotArea type="topRight" dataOnly="0" labelOnly="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colGrandTotals="0" itemPrintTitles="1" createdVersion="6" indent="0" compact="0" compactData="0" gridDropZones="1" multipleFieldFilters="0">
  <location ref="V37:Y53" firstHeaderRow="2" firstDataRow="2" firstDataCol="3"/>
  <pivotFields count="17">
    <pivotField axis="axisRow" compact="0" outline="0" subtotalTop="0" showAll="0" defaultSubtotal="0">
      <items count="4">
        <item x="2"/>
        <item x="1"/>
        <item x="0"/>
        <item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axis="axisRow" compact="0" outline="0" subtotalTop="0" multipleItemSelectionAllowed="1" showAll="0" defaultSubtotal="0">
      <items count="8">
        <item x="3"/>
        <item x="2"/>
        <item x="7"/>
        <item x="5"/>
        <item x="1"/>
        <item x="4"/>
        <item x="6"/>
        <item x="0"/>
      </items>
      <extLst>
        <ext xmlns:x14="http://schemas.microsoft.com/office/spreadsheetml/2009/9/main" uri="{2946ED86-A175-432a-8AC1-64E0C546D7DE}">
          <x14:pivotField fillDownLabels="1"/>
        </ext>
      </extLst>
    </pivotField>
  </pivotFields>
  <rowFields count="3">
    <field x="16"/>
    <field x="2"/>
    <field x="0"/>
  </rowFields>
  <rowItems count="15">
    <i>
      <x/>
      <x v="1"/>
      <x v="3"/>
    </i>
    <i>
      <x v="1"/>
      <x/>
      <x v="1"/>
    </i>
    <i r="1">
      <x v="1"/>
      <x v="3"/>
    </i>
    <i>
      <x v="2"/>
      <x v="1"/>
      <x v="3"/>
    </i>
    <i>
      <x v="3"/>
      <x v="1"/>
      <x v="3"/>
    </i>
    <i>
      <x v="4"/>
      <x/>
      <x/>
    </i>
    <i r="2">
      <x v="2"/>
    </i>
    <i r="1">
      <x v="1"/>
      <x v="3"/>
    </i>
    <i r="1">
      <x v="2"/>
      <x v="1"/>
    </i>
    <i r="1">
      <x v="3"/>
      <x v="1"/>
    </i>
    <i>
      <x v="5"/>
      <x v="1"/>
      <x v="3"/>
    </i>
    <i>
      <x v="6"/>
      <x v="1"/>
      <x v="3"/>
    </i>
    <i>
      <x v="7"/>
      <x/>
      <x v="2"/>
    </i>
    <i r="1">
      <x v="1"/>
      <x v="3"/>
    </i>
    <i t="grand">
      <x/>
    </i>
  </rowItems>
  <colItems count="1">
    <i/>
  </colItems>
  <dataFields count="1">
    <dataField name="Cuenta de Descripcion Zona" fld="1" subtotal="count" baseField="0" baseItem="0"/>
  </dataFields>
  <formats count="12">
    <format dxfId="48">
      <pivotArea type="all" dataOnly="0" outline="0" fieldPosition="0"/>
    </format>
    <format dxfId="47">
      <pivotArea outline="0" collapsedLevelsAreSubtotals="1" fieldPosition="0"/>
    </format>
    <format dxfId="46">
      <pivotArea type="origin" dataOnly="0" labelOnly="1" outline="0" fieldPosition="0"/>
    </format>
    <format dxfId="45">
      <pivotArea type="topRight" dataOnly="0" labelOnly="1" outline="0" fieldPosition="0"/>
    </format>
    <format dxfId="44">
      <pivotArea field="16" type="button" dataOnly="0" labelOnly="1" outline="0" axis="axisRow" fieldPosition="0"/>
    </format>
    <format dxfId="43">
      <pivotArea field="2" type="button" dataOnly="0" labelOnly="1" outline="0" axis="axisRow" fieldPosition="1"/>
    </format>
    <format dxfId="42">
      <pivotArea field="0" type="button" dataOnly="0" labelOnly="1" outline="0" axis="axisRow" fieldPosition="2"/>
    </format>
    <format dxfId="41">
      <pivotArea dataOnly="0" labelOnly="1" outline="0" fieldPosition="0">
        <references count="1">
          <reference field="16" count="0"/>
        </references>
      </pivotArea>
    </format>
    <format dxfId="40">
      <pivotArea dataOnly="0" labelOnly="1" outline="0" fieldPosition="0">
        <references count="2">
          <reference field="2" count="1">
            <x v="0"/>
          </reference>
          <reference field="16" count="1" selected="0">
            <x v="2"/>
          </reference>
        </references>
      </pivotArea>
    </format>
    <format dxfId="39">
      <pivotArea dataOnly="0" labelOnly="1" outline="0" fieldPosition="0">
        <references count="3">
          <reference field="0" count="1">
            <x v="1"/>
          </reference>
          <reference field="2" count="1" selected="0">
            <x v="0"/>
          </reference>
          <reference field="16" count="1" selected="0">
            <x v="2"/>
          </reference>
        </references>
      </pivotArea>
    </format>
    <format dxfId="38">
      <pivotArea dataOnly="0" labelOnly="1" outline="0" fieldPosition="0">
        <references count="3">
          <reference field="0" count="1">
            <x v="2"/>
          </reference>
          <reference field="2" count="1" selected="0">
            <x v="0"/>
          </reference>
          <reference field="16" count="1" selected="0">
            <x v="7"/>
          </reference>
        </references>
      </pivotArea>
    </format>
    <format dxfId="37">
      <pivotArea type="topRight" dataOnly="0" labelOnly="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TablaDinámica6"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gridDropZones="1" multipleFieldFilters="0">
  <location ref="V19:X21" firstHeaderRow="2" firstDataRow="2" firstDataCol="2" rowPageCount="1" colPageCount="1"/>
  <pivotFields count="17">
    <pivotField axis="axisRow" compact="0" outline="0" subtotalTop="0" showAll="0" defaultSubtotal="0">
      <items count="4">
        <item x="2"/>
        <item x="1"/>
        <item x="0"/>
        <item h="1" x="3"/>
      </items>
    </pivotField>
    <pivotField dataField="1" compact="0" outline="0" subtotalTop="0" showAll="0" defaultSubtotal="0"/>
    <pivotField axis="axisRow" compact="0" outline="0" subtotalTop="0" showAll="0" defaultSubtotal="0">
      <items count="4">
        <item x="0"/>
        <item x="3"/>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numFmtId="9" outline="0" subtotalTop="0" showAll="0" defaultSubtotal="0"/>
    <pivotField axis="axisPage" compact="0" outline="0" subtotalTop="0" multipleItemSelectionAllowed="1" showAll="0" defaultSubtotal="0">
      <items count="8">
        <item h="1" x="3"/>
        <item h="1" x="2"/>
        <item h="1" x="7"/>
        <item h="1" x="5"/>
        <item h="1" x="1"/>
        <item h="1" x="4"/>
        <item x="6"/>
        <item h="1" x="0"/>
      </items>
    </pivotField>
  </pivotFields>
  <rowFields count="2">
    <field x="2"/>
    <field x="0"/>
  </rowFields>
  <colItems count="1">
    <i/>
  </colItems>
  <pageFields count="1">
    <pageField fld="16" hier="-1"/>
  </pageFields>
  <dataFields count="1">
    <dataField name="Cuenta de Descripcion Zona" fld="1" subtotal="count" baseField="0" baseItem="0"/>
  </dataFields>
  <formats count="12">
    <format dxfId="60">
      <pivotArea type="all" dataOnly="0" outline="0" fieldPosition="0"/>
    </format>
    <format dxfId="59">
      <pivotArea outline="0" collapsedLevelsAreSubtotals="1" fieldPosition="0"/>
    </format>
    <format dxfId="58">
      <pivotArea type="origin" dataOnly="0" labelOnly="1" outline="0" fieldPosition="0"/>
    </format>
    <format dxfId="57">
      <pivotArea type="topRight" dataOnly="0" labelOnly="1" outline="0" fieldPosition="0"/>
    </format>
    <format dxfId="56">
      <pivotArea field="16" type="button" dataOnly="0" labelOnly="1" outline="0" axis="axisPage" fieldPosition="0"/>
    </format>
    <format dxfId="55">
      <pivotArea field="2" type="button" dataOnly="0" labelOnly="1" outline="0" axis="axisRow" fieldPosition="0"/>
    </format>
    <format dxfId="54">
      <pivotArea field="0" type="button" dataOnly="0" labelOnly="1" outline="0" axis="axisRow" fieldPosition="1"/>
    </format>
    <format dxfId="53">
      <pivotArea dataOnly="0" labelOnly="1" outline="0" fieldPosition="0">
        <references count="1">
          <reference field="16" count="0"/>
        </references>
      </pivotArea>
    </format>
    <format dxfId="52">
      <pivotArea dataOnly="0" labelOnly="1" outline="0" fieldPosition="0">
        <references count="2">
          <reference field="2" count="1">
            <x v="0"/>
          </reference>
          <reference field="16" count="1" selected="0">
            <x v="2"/>
          </reference>
        </references>
      </pivotArea>
    </format>
    <format dxfId="51">
      <pivotArea dataOnly="0" labelOnly="1" outline="0" fieldPosition="0">
        <references count="3">
          <reference field="0" count="1">
            <x v="1"/>
          </reference>
          <reference field="2" count="1" selected="0">
            <x v="0"/>
          </reference>
          <reference field="16" count="1" selected="0">
            <x v="2"/>
          </reference>
        </references>
      </pivotArea>
    </format>
    <format dxfId="50">
      <pivotArea dataOnly="0" labelOnly="1" outline="0" fieldPosition="0">
        <references count="3">
          <reference field="0" count="1">
            <x v="2"/>
          </reference>
          <reference field="2" count="1" selected="0">
            <x v="0"/>
          </reference>
          <reference field="16" count="1" selected="0">
            <x v="7"/>
          </reference>
        </references>
      </pivotArea>
    </format>
    <format dxfId="49">
      <pivotArea type="topRight" dataOnly="0" labelOnly="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aDinámica5"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gridDropZones="1" multipleFieldFilters="0">
  <location ref="V5:X7" firstHeaderRow="2" firstDataRow="2" firstDataCol="2" rowPageCount="1" colPageCount="1"/>
  <pivotFields count="17">
    <pivotField axis="axisRow" compact="0" outline="0" subtotalTop="0" showAll="0" defaultSubtotal="0">
      <items count="4">
        <item x="2"/>
        <item x="1"/>
        <item x="0"/>
        <item h="1" x="3"/>
      </items>
    </pivotField>
    <pivotField dataField="1" compact="0" outline="0" subtotalTop="0" showAll="0" defaultSubtotal="0"/>
    <pivotField axis="axisRow" compact="0" outline="0" subtotalTop="0" showAll="0" defaultSubtotal="0">
      <items count="4">
        <item x="0"/>
        <item x="3"/>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numFmtId="9" outline="0" subtotalTop="0" showAll="0" defaultSubtotal="0"/>
    <pivotField axis="axisPage" compact="0" outline="0" subtotalTop="0" multipleItemSelectionAllowed="1" showAll="0" defaultSubtotal="0">
      <items count="8">
        <item h="1" x="3"/>
        <item h="1" x="2"/>
        <item h="1" x="7"/>
        <item h="1" x="5"/>
        <item h="1" x="1"/>
        <item h="1" x="4"/>
        <item h="1" x="6"/>
        <item x="0"/>
      </items>
    </pivotField>
  </pivotFields>
  <rowFields count="2">
    <field x="2"/>
    <field x="0"/>
  </rowFields>
  <rowItems count="1">
    <i>
      <x/>
      <x v="2"/>
    </i>
  </rowItems>
  <colItems count="1">
    <i/>
  </colItems>
  <pageFields count="1">
    <pageField fld="16" hier="-1"/>
  </pageFields>
  <dataFields count="1">
    <dataField name="Cuenta de Descripcion Zona" fld="1" subtotal="count" baseField="0" baseItem="0"/>
  </dataFields>
  <formats count="21">
    <format dxfId="81">
      <pivotArea type="all" dataOnly="0" outline="0" fieldPosition="0"/>
    </format>
    <format dxfId="80">
      <pivotArea outline="0" collapsedLevelsAreSubtotals="1" fieldPosition="0"/>
    </format>
    <format dxfId="79">
      <pivotArea type="origin" dataOnly="0" labelOnly="1" outline="0" fieldPosition="0"/>
    </format>
    <format dxfId="78">
      <pivotArea type="topRight" dataOnly="0" labelOnly="1" outline="0" fieldPosition="0"/>
    </format>
    <format dxfId="77">
      <pivotArea field="16" type="button" dataOnly="0" labelOnly="1" outline="0" axis="axisPage" fieldPosition="0"/>
    </format>
    <format dxfId="76">
      <pivotArea field="2" type="button" dataOnly="0" labelOnly="1" outline="0" axis="axisRow" fieldPosition="0"/>
    </format>
    <format dxfId="75">
      <pivotArea field="0" type="button" dataOnly="0" labelOnly="1" outline="0" axis="axisRow" fieldPosition="1"/>
    </format>
    <format dxfId="74">
      <pivotArea dataOnly="0" labelOnly="1" outline="0" fieldPosition="0">
        <references count="1">
          <reference field="16" count="0"/>
        </references>
      </pivotArea>
    </format>
    <format dxfId="73">
      <pivotArea dataOnly="0" labelOnly="1" outline="0" fieldPosition="0">
        <references count="2">
          <reference field="2" count="1">
            <x v="0"/>
          </reference>
          <reference field="16" count="1" selected="0">
            <x v="2"/>
          </reference>
        </references>
      </pivotArea>
    </format>
    <format dxfId="72">
      <pivotArea dataOnly="0" labelOnly="1" outline="0" fieldPosition="0">
        <references count="3">
          <reference field="0" count="1">
            <x v="1"/>
          </reference>
          <reference field="2" count="1" selected="0">
            <x v="0"/>
          </reference>
          <reference field="16" count="1" selected="0">
            <x v="2"/>
          </reference>
        </references>
      </pivotArea>
    </format>
    <format dxfId="71">
      <pivotArea dataOnly="0" labelOnly="1" outline="0" fieldPosition="0">
        <references count="3">
          <reference field="0" count="1">
            <x v="2"/>
          </reference>
          <reference field="2" count="1" selected="0">
            <x v="0"/>
          </reference>
          <reference field="16" count="1" selected="0">
            <x v="7"/>
          </reference>
        </references>
      </pivotArea>
    </format>
    <format dxfId="70">
      <pivotArea type="topRight" dataOnly="0" labelOnly="1" outline="0" fieldPosition="0"/>
    </format>
    <format dxfId="69">
      <pivotArea type="all" dataOnly="0" outline="0" fieldPosition="0"/>
    </format>
    <format dxfId="68">
      <pivotArea outline="0" collapsedLevelsAreSubtotals="1" fieldPosition="0"/>
    </format>
    <format dxfId="67">
      <pivotArea type="origin" dataOnly="0" labelOnly="1" outline="0" fieldPosition="0"/>
    </format>
    <format dxfId="66">
      <pivotArea type="topRight" dataOnly="0" labelOnly="1" outline="0" fieldPosition="0"/>
    </format>
    <format dxfId="65">
      <pivotArea field="2" type="button" dataOnly="0" labelOnly="1" outline="0" axis="axisRow" fieldPosition="0"/>
    </format>
    <format dxfId="64">
      <pivotArea field="0" type="button" dataOnly="0" labelOnly="1" outline="0" axis="axisRow" fieldPosition="1"/>
    </format>
    <format dxfId="63">
      <pivotArea dataOnly="0" labelOnly="1" outline="0" fieldPosition="0">
        <references count="1">
          <reference field="2" count="1">
            <x v="0"/>
          </reference>
        </references>
      </pivotArea>
    </format>
    <format dxfId="62">
      <pivotArea dataOnly="0" labelOnly="1" outline="0" fieldPosition="0">
        <references count="2">
          <reference field="0" count="1">
            <x v="1"/>
          </reference>
          <reference field="2" count="1" selected="0">
            <x v="0"/>
          </reference>
        </references>
      </pivotArea>
    </format>
    <format dxfId="61">
      <pivotArea type="topRight" dataOnly="0" labelOnly="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4"/>
  <sheetViews>
    <sheetView showGridLines="0" zoomScale="60" zoomScaleNormal="60" workbookViewId="0">
      <selection activeCell="N23" sqref="N1:XFD1048576"/>
    </sheetView>
  </sheetViews>
  <sheetFormatPr baseColWidth="10" defaultColWidth="0" defaultRowHeight="12.75" zeroHeight="1" x14ac:dyDescent="0.2"/>
  <cols>
    <col min="1" max="12" width="11.42578125" customWidth="1"/>
    <col min="13" max="13" width="8.140625" customWidth="1"/>
    <col min="14" max="16384" width="11.425781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sheetData>
  <sheetProtection algorithmName="SHA-512" hashValue="5C59A6MR+J0myz2zltGEL/w4J3NShA5Z47HLYSAM1NDe+TmPEXgwSL2A+ZKM8tIGjRIzKp1r7+5RWaAAv+60pQ==" saltValue="kEN3HaKjDT9PCMT4LRMkcA==" spinCount="100000" sheet="1" objects="1" scenarios="1"/>
  <pageMargins left="0.70866141732283472" right="0.70866141732283472" top="0.74803149606299213" bottom="0.74803149606299213" header="0.31496062992125984" footer="0.31496062992125984"/>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4"/>
  <sheetViews>
    <sheetView showGridLines="0" tabSelected="1" zoomScale="80" zoomScaleNormal="80" workbookViewId="0">
      <selection activeCell="C7" sqref="C7:E7"/>
    </sheetView>
  </sheetViews>
  <sheetFormatPr baseColWidth="10" defaultColWidth="0" defaultRowHeight="12.75" zeroHeight="1" x14ac:dyDescent="0.2"/>
  <cols>
    <col min="1" max="1" width="5.5703125" style="32" customWidth="1"/>
    <col min="2" max="2" width="28.5703125" style="32" customWidth="1"/>
    <col min="3" max="3" width="30.85546875" style="32" customWidth="1"/>
    <col min="4" max="4" width="19" style="32" customWidth="1"/>
    <col min="5" max="5" width="60.140625" style="32" customWidth="1"/>
    <col min="6" max="6" width="5" style="32" customWidth="1"/>
    <col min="7" max="18" width="13.28515625" style="32" hidden="1" customWidth="1"/>
    <col min="19" max="16384" width="11.42578125" style="32" hidden="1"/>
  </cols>
  <sheetData>
    <row r="1" spans="2:16" x14ac:dyDescent="0.2"/>
    <row r="2" spans="2:16" s="35" customFormat="1" ht="41.25" customHeight="1" x14ac:dyDescent="0.4">
      <c r="B2" s="33" t="s">
        <v>24</v>
      </c>
      <c r="C2" s="34"/>
      <c r="D2" s="34"/>
      <c r="E2" s="34"/>
      <c r="F2" s="34"/>
      <c r="G2" s="34"/>
      <c r="H2" s="34"/>
      <c r="I2" s="34"/>
      <c r="J2" s="34"/>
      <c r="K2" s="34"/>
      <c r="L2" s="34"/>
      <c r="M2" s="34"/>
      <c r="N2" s="34"/>
      <c r="O2" s="34"/>
      <c r="P2" s="34"/>
    </row>
    <row r="3" spans="2:16" s="35" customFormat="1" ht="14.25" x14ac:dyDescent="0.2">
      <c r="B3" s="36"/>
      <c r="C3" s="36"/>
      <c r="D3" s="36"/>
      <c r="E3" s="36"/>
      <c r="F3" s="36"/>
      <c r="G3" s="36"/>
      <c r="H3" s="36"/>
      <c r="I3" s="36"/>
      <c r="J3" s="36"/>
      <c r="K3" s="36"/>
      <c r="L3" s="36"/>
      <c r="M3" s="36"/>
      <c r="N3" s="36"/>
      <c r="O3" s="36"/>
      <c r="P3" s="36"/>
    </row>
    <row r="4" spans="2:16" s="35" customFormat="1" ht="31.5" customHeight="1" x14ac:dyDescent="0.2">
      <c r="B4" s="37" t="s">
        <v>16</v>
      </c>
      <c r="C4" s="16" t="s">
        <v>297</v>
      </c>
      <c r="D4" s="17"/>
      <c r="E4" s="31"/>
      <c r="F4" s="36"/>
      <c r="G4" s="36"/>
      <c r="H4" s="36"/>
      <c r="I4" s="36"/>
      <c r="J4" s="36"/>
      <c r="K4" s="36"/>
    </row>
    <row r="5" spans="2:16" s="35" customFormat="1" ht="31.5" customHeight="1" x14ac:dyDescent="0.2">
      <c r="B5" s="37" t="s">
        <v>18</v>
      </c>
      <c r="C5" s="16" t="s">
        <v>296</v>
      </c>
      <c r="D5" s="17"/>
      <c r="E5" s="31"/>
      <c r="F5" s="36"/>
      <c r="G5" s="36"/>
      <c r="H5" s="36"/>
      <c r="I5" s="36"/>
      <c r="J5" s="36"/>
      <c r="K5" s="36"/>
    </row>
    <row r="6" spans="2:16" s="35" customFormat="1" ht="31.5" customHeight="1" x14ac:dyDescent="0.2">
      <c r="B6" s="37" t="s">
        <v>19</v>
      </c>
      <c r="C6" s="16" t="s">
        <v>297</v>
      </c>
      <c r="D6" s="17"/>
      <c r="E6" s="31"/>
      <c r="F6" s="36"/>
      <c r="G6" s="36"/>
      <c r="H6" s="36"/>
      <c r="I6" s="36"/>
      <c r="J6" s="36"/>
      <c r="K6" s="36"/>
    </row>
    <row r="7" spans="2:16" s="35" customFormat="1" ht="31.5" customHeight="1" x14ac:dyDescent="0.2">
      <c r="B7" s="37" t="s">
        <v>17</v>
      </c>
      <c r="C7" s="228" t="s">
        <v>214</v>
      </c>
      <c r="D7" s="229"/>
      <c r="E7" s="230"/>
      <c r="F7" s="36"/>
      <c r="G7" s="36"/>
      <c r="H7" s="36"/>
      <c r="I7" s="36"/>
      <c r="J7" s="36"/>
      <c r="K7" s="36"/>
    </row>
    <row r="8" spans="2:16" ht="31.5" customHeight="1" x14ac:dyDescent="0.2">
      <c r="B8" s="37" t="s">
        <v>60</v>
      </c>
      <c r="C8" s="231" t="s">
        <v>47</v>
      </c>
      <c r="D8" s="232"/>
      <c r="E8" s="233"/>
      <c r="F8" s="36"/>
      <c r="G8" s="36"/>
      <c r="H8" s="36"/>
      <c r="I8" s="36"/>
      <c r="J8" s="36"/>
      <c r="K8" s="36"/>
    </row>
    <row r="9" spans="2:16" ht="31.5" customHeight="1" x14ac:dyDescent="0.2">
      <c r="B9" s="38" t="s">
        <v>131</v>
      </c>
      <c r="C9" s="39" t="str">
        <f>VLOOKUP(C8,'Riesgos Por Segmento'!B:C,2,0)</f>
        <v>Robo de Mercancía, Robo de Camiones, Incendios</v>
      </c>
      <c r="D9" s="40"/>
      <c r="E9" s="41"/>
      <c r="F9" s="36"/>
      <c r="G9" s="36"/>
      <c r="H9" s="36"/>
      <c r="I9" s="36"/>
      <c r="J9" s="36"/>
      <c r="K9" s="36"/>
    </row>
    <row r="10" spans="2:16" ht="31.5" customHeight="1" x14ac:dyDescent="0.2">
      <c r="B10" s="42" t="s">
        <v>21</v>
      </c>
      <c r="C10" s="18">
        <v>42613</v>
      </c>
      <c r="D10" s="28"/>
      <c r="E10" s="19"/>
      <c r="F10" s="36"/>
      <c r="G10" s="36"/>
      <c r="H10" s="36"/>
      <c r="I10" s="36"/>
      <c r="J10" s="36"/>
      <c r="K10" s="36"/>
    </row>
    <row r="11" spans="2:16" ht="31.5" customHeight="1" x14ac:dyDescent="0.2">
      <c r="B11" s="43" t="s">
        <v>20</v>
      </c>
      <c r="C11" s="18" t="s">
        <v>159</v>
      </c>
      <c r="D11" s="28"/>
      <c r="E11" s="19"/>
      <c r="F11" s="36"/>
      <c r="G11" s="36"/>
      <c r="H11" s="36"/>
      <c r="I11" s="36"/>
      <c r="J11" s="36"/>
      <c r="K11" s="36"/>
    </row>
    <row r="12" spans="2:16" ht="31.5" customHeight="1" x14ac:dyDescent="0.2">
      <c r="B12" s="43" t="s">
        <v>22</v>
      </c>
      <c r="C12" s="18" t="s">
        <v>160</v>
      </c>
      <c r="D12" s="28"/>
      <c r="E12" s="19"/>
      <c r="F12" s="36"/>
      <c r="G12" s="36"/>
      <c r="H12" s="36"/>
      <c r="I12" s="36"/>
      <c r="J12" s="36"/>
      <c r="K12" s="36"/>
    </row>
    <row r="13" spans="2:16" ht="31.5" customHeight="1" x14ac:dyDescent="0.2">
      <c r="B13" s="44" t="s">
        <v>23</v>
      </c>
      <c r="C13" s="20" t="s">
        <v>161</v>
      </c>
      <c r="D13" s="21"/>
      <c r="E13" s="19"/>
      <c r="F13" s="36"/>
      <c r="G13" s="36"/>
      <c r="H13" s="36"/>
      <c r="I13" s="36"/>
      <c r="J13" s="36"/>
      <c r="K13" s="36"/>
    </row>
    <row r="14" spans="2:16" ht="31.5" customHeight="1" x14ac:dyDescent="0.2">
      <c r="B14" s="38" t="s">
        <v>144</v>
      </c>
      <c r="C14" s="234" t="s">
        <v>238</v>
      </c>
      <c r="D14" s="235"/>
      <c r="E14" s="236"/>
      <c r="F14" s="36"/>
      <c r="G14" s="36"/>
      <c r="H14" s="36"/>
      <c r="I14" s="36"/>
      <c r="J14" s="36"/>
      <c r="K14" s="36"/>
    </row>
    <row r="15" spans="2:16" ht="14.25" x14ac:dyDescent="0.2">
      <c r="F15" s="36"/>
      <c r="G15" s="36"/>
      <c r="H15" s="36"/>
      <c r="I15" s="36"/>
      <c r="J15" s="36"/>
      <c r="K15" s="36"/>
    </row>
    <row r="16" spans="2:16" ht="20.25" x14ac:dyDescent="0.3">
      <c r="B16" s="45" t="s">
        <v>232</v>
      </c>
    </row>
    <row r="17" spans="2:5" ht="13.5" thickBot="1" x14ac:dyDescent="0.25"/>
    <row r="18" spans="2:5" ht="12.75" customHeight="1" x14ac:dyDescent="0.2">
      <c r="B18" s="222" t="s">
        <v>234</v>
      </c>
      <c r="C18" s="225" t="s">
        <v>8</v>
      </c>
      <c r="D18" s="237" t="s">
        <v>117</v>
      </c>
      <c r="E18" s="238"/>
    </row>
    <row r="19" spans="2:5" ht="12.75" customHeight="1" x14ac:dyDescent="0.2">
      <c r="B19" s="223"/>
      <c r="C19" s="226"/>
      <c r="D19" s="239"/>
      <c r="E19" s="240"/>
    </row>
    <row r="20" spans="2:5" ht="12.75" customHeight="1" thickBot="1" x14ac:dyDescent="0.25">
      <c r="B20" s="224"/>
      <c r="C20" s="227"/>
      <c r="D20" s="241"/>
      <c r="E20" s="242"/>
    </row>
    <row r="21" spans="2:5" ht="26.25" customHeight="1" x14ac:dyDescent="0.2">
      <c r="B21" s="115">
        <v>1</v>
      </c>
      <c r="C21" s="110" t="s">
        <v>235</v>
      </c>
      <c r="D21" s="243"/>
      <c r="E21" s="244"/>
    </row>
    <row r="22" spans="2:5" ht="26.25" customHeight="1" x14ac:dyDescent="0.2">
      <c r="B22" s="116">
        <v>2</v>
      </c>
      <c r="C22" s="111" t="s">
        <v>236</v>
      </c>
      <c r="D22" s="112"/>
      <c r="E22" s="113"/>
    </row>
    <row r="23" spans="2:5" ht="26.25" customHeight="1" x14ac:dyDescent="0.2">
      <c r="B23" s="116">
        <v>3</v>
      </c>
      <c r="C23" s="111" t="s">
        <v>237</v>
      </c>
      <c r="D23" s="112"/>
      <c r="E23" s="113"/>
    </row>
    <row r="24" spans="2:5" ht="26.25" customHeight="1" x14ac:dyDescent="0.2">
      <c r="B24" s="116">
        <v>4</v>
      </c>
      <c r="C24" s="111"/>
      <c r="D24" s="112"/>
      <c r="E24" s="113"/>
    </row>
    <row r="25" spans="2:5" ht="26.25" customHeight="1" x14ac:dyDescent="0.2">
      <c r="B25" s="116">
        <v>5</v>
      </c>
      <c r="C25" s="111"/>
      <c r="D25" s="112"/>
      <c r="E25" s="113"/>
    </row>
    <row r="26" spans="2:5" ht="26.25" customHeight="1" x14ac:dyDescent="0.2">
      <c r="B26" s="116">
        <v>6</v>
      </c>
      <c r="C26" s="111"/>
      <c r="D26" s="112"/>
      <c r="E26" s="113"/>
    </row>
    <row r="27" spans="2:5" ht="26.25" customHeight="1" x14ac:dyDescent="0.2">
      <c r="B27" s="116">
        <v>7</v>
      </c>
      <c r="C27" s="111"/>
      <c r="D27" s="112"/>
      <c r="E27" s="113"/>
    </row>
    <row r="28" spans="2:5" ht="26.25" customHeight="1" x14ac:dyDescent="0.2">
      <c r="B28" s="116">
        <v>8</v>
      </c>
      <c r="C28" s="111"/>
      <c r="D28" s="112"/>
      <c r="E28" s="113"/>
    </row>
    <row r="29" spans="2:5" ht="26.25" customHeight="1" x14ac:dyDescent="0.2">
      <c r="B29" s="116">
        <v>9</v>
      </c>
      <c r="C29" s="111"/>
      <c r="D29" s="112"/>
      <c r="E29" s="113"/>
    </row>
    <row r="30" spans="2:5" ht="26.25" customHeight="1" x14ac:dyDescent="0.2">
      <c r="B30" s="116">
        <v>10</v>
      </c>
      <c r="C30" s="111"/>
      <c r="D30" s="112"/>
      <c r="E30" s="113"/>
    </row>
    <row r="31" spans="2:5" ht="26.25" customHeight="1" x14ac:dyDescent="0.2">
      <c r="B31" s="116">
        <v>11</v>
      </c>
      <c r="C31" s="111"/>
      <c r="D31" s="112"/>
      <c r="E31" s="113"/>
    </row>
    <row r="32" spans="2:5" ht="26.25" customHeight="1" x14ac:dyDescent="0.2">
      <c r="B32" s="116">
        <v>12</v>
      </c>
      <c r="C32" s="111"/>
      <c r="D32" s="112"/>
      <c r="E32" s="113"/>
    </row>
    <row r="33" spans="2:5" ht="26.25" customHeight="1" x14ac:dyDescent="0.2">
      <c r="B33" s="116">
        <v>13</v>
      </c>
      <c r="C33" s="111"/>
      <c r="D33" s="112"/>
      <c r="E33" s="113"/>
    </row>
    <row r="34" spans="2:5" ht="26.25" customHeight="1" x14ac:dyDescent="0.2">
      <c r="B34" s="116">
        <v>14</v>
      </c>
      <c r="C34" s="111"/>
      <c r="D34" s="112"/>
      <c r="E34" s="113"/>
    </row>
    <row r="35" spans="2:5" ht="26.25" customHeight="1" thickBot="1" x14ac:dyDescent="0.25">
      <c r="B35" s="117">
        <v>15</v>
      </c>
      <c r="C35" s="114"/>
      <c r="D35" s="220"/>
      <c r="E35" s="221"/>
    </row>
    <row r="36" spans="2:5" x14ac:dyDescent="0.2"/>
    <row r="37" spans="2:5" hidden="1" x14ac:dyDescent="0.2"/>
    <row r="38" spans="2:5" hidden="1" x14ac:dyDescent="0.2"/>
    <row r="39" spans="2:5" hidden="1" x14ac:dyDescent="0.2"/>
    <row r="40" spans="2:5" hidden="1" x14ac:dyDescent="0.2"/>
    <row r="41" spans="2:5" hidden="1" x14ac:dyDescent="0.2"/>
    <row r="42" spans="2:5" hidden="1" x14ac:dyDescent="0.2"/>
    <row r="43" spans="2:5" hidden="1" x14ac:dyDescent="0.2"/>
    <row r="44" spans="2:5" hidden="1" x14ac:dyDescent="0.2"/>
  </sheetData>
  <sheetProtection algorithmName="SHA-512" hashValue="V/y7iFuz2IKhn+qCC09on9ZUB9FwTtFGlOhbqYZTZpZs/X6uvASwiXiFPrs0+ymDUJgj/wXPoNNpAgWfoflY0Q==" saltValue="VFR+iVDcfvwMZaKsSlBsyQ==" spinCount="100000" sheet="1" objects="1" scenarios="1"/>
  <mergeCells count="8">
    <mergeCell ref="D35:E35"/>
    <mergeCell ref="B18:B20"/>
    <mergeCell ref="C18:C20"/>
    <mergeCell ref="C7:E7"/>
    <mergeCell ref="C8:E8"/>
    <mergeCell ref="C14:E14"/>
    <mergeCell ref="D18:E20"/>
    <mergeCell ref="D21:E21"/>
  </mergeCells>
  <pageMargins left="0.70866141732283472" right="0.70866141732283472" top="0.74803149606299213" bottom="0.74803149606299213" header="0.31496062992125984" footer="0.31496062992125984"/>
  <pageSetup scale="6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Datos!$E$4:$E$20</xm:f>
          </x14:formula1>
          <xm:sqref>C7</xm:sqref>
        </x14:dataValidation>
        <x14:dataValidation type="list" allowBlank="1" showInputMessage="1" showErrorMessage="1" xr:uid="{00000000-0002-0000-0100-000001000000}">
          <x14:formula1>
            <xm:f>Datos!$B$4:$B$25</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8"/>
  <sheetViews>
    <sheetView showGridLines="0" zoomScaleNormal="100" workbookViewId="0">
      <selection activeCell="K31" sqref="K31"/>
    </sheetView>
  </sheetViews>
  <sheetFormatPr baseColWidth="10" defaultColWidth="0" defaultRowHeight="12.75" zeroHeight="1" x14ac:dyDescent="0.2"/>
  <cols>
    <col min="1" max="1" width="3.140625" customWidth="1"/>
    <col min="2" max="2" width="9.85546875" bestFit="1" customWidth="1"/>
    <col min="3" max="3" width="1.85546875" customWidth="1"/>
    <col min="4" max="12" width="8.140625" customWidth="1"/>
    <col min="13" max="13" width="4" customWidth="1"/>
    <col min="14" max="14" width="3.140625" customWidth="1"/>
    <col min="15" max="15" width="20" bestFit="1" customWidth="1"/>
    <col min="16" max="16" width="20.7109375" customWidth="1"/>
    <col min="17" max="18" width="6" bestFit="1" customWidth="1"/>
    <col min="19" max="19" width="4.28515625" customWidth="1"/>
    <col min="20" max="20" width="4.42578125" customWidth="1"/>
    <col min="21" max="21" width="11.42578125" hidden="1" customWidth="1"/>
    <col min="22" max="22" width="26.85546875" hidden="1" customWidth="1"/>
    <col min="23" max="23" width="17" hidden="1" customWidth="1"/>
    <col min="24" max="25" width="5.5703125" hidden="1" customWidth="1"/>
    <col min="26" max="26" width="11.42578125" hidden="1" customWidth="1"/>
    <col min="27" max="27" width="18.42578125" hidden="1" customWidth="1"/>
    <col min="28" max="29" width="5.5703125" hidden="1" customWidth="1"/>
    <col min="30" max="32" width="11.42578125" hidden="1" customWidth="1"/>
    <col min="33" max="33" width="43.85546875" hidden="1" customWidth="1"/>
    <col min="34" max="34" width="18" hidden="1" customWidth="1"/>
    <col min="35" max="16384" width="11.42578125" hidden="1"/>
  </cols>
  <sheetData>
    <row r="1" spans="2:24" ht="13.5" thickBot="1" x14ac:dyDescent="0.25"/>
    <row r="2" spans="2:24" x14ac:dyDescent="0.2">
      <c r="B2" s="120"/>
      <c r="C2" s="121"/>
      <c r="D2" s="121"/>
      <c r="E2" s="121"/>
      <c r="F2" s="121"/>
      <c r="G2" s="121"/>
      <c r="H2" s="121"/>
      <c r="I2" s="121"/>
      <c r="J2" s="121"/>
      <c r="K2" s="121"/>
      <c r="L2" s="121"/>
      <c r="M2" s="121"/>
      <c r="N2" s="121"/>
      <c r="O2" s="121"/>
      <c r="P2" s="121"/>
      <c r="Q2" s="121"/>
      <c r="R2" s="121"/>
      <c r="S2" s="122"/>
    </row>
    <row r="3" spans="2:24" ht="22.5" x14ac:dyDescent="0.3">
      <c r="B3" s="123"/>
      <c r="C3" s="124"/>
      <c r="D3" s="207" t="s">
        <v>272</v>
      </c>
      <c r="E3" s="124"/>
      <c r="F3" s="124"/>
      <c r="G3" s="124"/>
      <c r="H3" s="124"/>
      <c r="I3" s="124"/>
      <c r="J3" s="124"/>
      <c r="K3" s="124"/>
      <c r="L3" s="124"/>
      <c r="M3" s="124"/>
      <c r="N3" s="124"/>
      <c r="O3" s="124"/>
      <c r="P3" s="124"/>
      <c r="Q3" s="124"/>
      <c r="R3" s="124"/>
      <c r="S3" s="125"/>
      <c r="V3" s="142" t="s">
        <v>35</v>
      </c>
      <c r="W3" s="124" t="s">
        <v>153</v>
      </c>
      <c r="X3" s="124"/>
    </row>
    <row r="4" spans="2:24" ht="13.5" thickBot="1" x14ac:dyDescent="0.25">
      <c r="B4" s="123" t="s">
        <v>5</v>
      </c>
      <c r="C4" s="124"/>
      <c r="D4" s="124"/>
      <c r="E4" s="124"/>
      <c r="F4" s="124"/>
      <c r="G4" s="124"/>
      <c r="H4" s="124"/>
      <c r="I4" s="124"/>
      <c r="J4" s="124"/>
      <c r="K4" s="124"/>
      <c r="L4" s="124"/>
      <c r="M4" s="124"/>
      <c r="N4" s="124"/>
      <c r="O4" s="124"/>
      <c r="P4" s="124"/>
      <c r="Q4" s="124"/>
      <c r="R4" s="124"/>
      <c r="S4" s="125"/>
      <c r="V4" s="124"/>
      <c r="W4" s="129"/>
      <c r="X4" s="124"/>
    </row>
    <row r="5" spans="2:24" ht="15" customHeight="1" thickBot="1" x14ac:dyDescent="0.25">
      <c r="B5" s="127"/>
      <c r="C5" s="128"/>
      <c r="D5" s="156"/>
      <c r="E5" s="175"/>
      <c r="F5" s="157"/>
      <c r="G5" s="154"/>
      <c r="H5" s="158"/>
      <c r="I5" s="158"/>
      <c r="J5" s="158"/>
      <c r="K5" s="158"/>
      <c r="L5" s="159"/>
      <c r="M5" s="124"/>
      <c r="N5" s="124"/>
      <c r="O5" s="246" t="s">
        <v>153</v>
      </c>
      <c r="P5" s="246"/>
      <c r="Q5" s="177">
        <f>10-COUNTIF(V7:V16,"")</f>
        <v>1</v>
      </c>
      <c r="R5" s="124"/>
      <c r="S5" s="125"/>
      <c r="V5" s="142" t="s">
        <v>270</v>
      </c>
      <c r="W5" s="124"/>
      <c r="X5" s="124"/>
    </row>
    <row r="6" spans="2:24" ht="15" customHeight="1" x14ac:dyDescent="0.2">
      <c r="B6" s="127" t="s">
        <v>269</v>
      </c>
      <c r="C6" s="128"/>
      <c r="D6" s="160"/>
      <c r="E6" s="153"/>
      <c r="F6" s="146"/>
      <c r="G6" s="146"/>
      <c r="H6" s="154"/>
      <c r="I6" s="147"/>
      <c r="J6" s="147"/>
      <c r="K6" s="147"/>
      <c r="L6" s="161"/>
      <c r="M6" s="124"/>
      <c r="N6" s="124"/>
      <c r="O6" s="124"/>
      <c r="P6" s="124"/>
      <c r="Q6" s="124"/>
      <c r="R6" s="124"/>
      <c r="S6" s="125"/>
      <c r="V6" s="142" t="s">
        <v>0</v>
      </c>
      <c r="W6" s="142" t="s">
        <v>8</v>
      </c>
      <c r="X6" s="124" t="s">
        <v>271</v>
      </c>
    </row>
    <row r="7" spans="2:24" ht="15" customHeight="1" thickBot="1" x14ac:dyDescent="0.25">
      <c r="B7" s="126"/>
      <c r="C7" s="128"/>
      <c r="D7" s="160"/>
      <c r="E7" s="153"/>
      <c r="F7" s="146"/>
      <c r="G7" s="146"/>
      <c r="H7" s="155"/>
      <c r="I7" s="147"/>
      <c r="J7" s="147"/>
      <c r="K7" s="147"/>
      <c r="L7" s="161"/>
      <c r="M7" s="124"/>
      <c r="N7" s="124"/>
      <c r="O7" s="184" t="str">
        <f>IF(V7="","",V7&amp;" - "&amp;W7)</f>
        <v>Robo - Portería</v>
      </c>
      <c r="P7" s="181"/>
      <c r="Q7" s="181"/>
      <c r="R7" s="124"/>
      <c r="S7" s="125"/>
      <c r="V7" s="124" t="s">
        <v>9</v>
      </c>
      <c r="W7" s="124" t="s">
        <v>235</v>
      </c>
      <c r="X7" s="143">
        <v>1</v>
      </c>
    </row>
    <row r="8" spans="2:24" ht="15" customHeight="1" thickBot="1" x14ac:dyDescent="0.25">
      <c r="B8" s="127"/>
      <c r="C8" s="128"/>
      <c r="D8" s="162"/>
      <c r="E8" s="176"/>
      <c r="F8" s="146"/>
      <c r="G8" s="146"/>
      <c r="H8" s="155"/>
      <c r="I8" s="147"/>
      <c r="J8" s="147"/>
      <c r="K8" s="147"/>
      <c r="L8" s="161"/>
      <c r="M8" s="124"/>
      <c r="N8" s="124"/>
      <c r="O8" s="185" t="str">
        <f t="shared" ref="O8:O16" si="0">IF(V8="","",V8&amp;" - "&amp;W8)</f>
        <v/>
      </c>
      <c r="P8" s="182"/>
      <c r="Q8" s="182"/>
      <c r="R8" s="124"/>
      <c r="S8" s="125"/>
    </row>
    <row r="9" spans="2:24" ht="15" customHeight="1" x14ac:dyDescent="0.2">
      <c r="B9" s="126"/>
      <c r="C9" s="128"/>
      <c r="D9" s="163"/>
      <c r="E9" s="176"/>
      <c r="F9" s="146"/>
      <c r="G9" s="146"/>
      <c r="H9" s="146"/>
      <c r="I9" s="154"/>
      <c r="J9" s="147"/>
      <c r="K9" s="147"/>
      <c r="L9" s="161"/>
      <c r="M9" s="124"/>
      <c r="N9" s="124"/>
      <c r="O9" s="185" t="str">
        <f t="shared" si="0"/>
        <v/>
      </c>
      <c r="P9" s="182"/>
      <c r="Q9" s="182"/>
      <c r="R9" s="124"/>
      <c r="S9" s="125"/>
    </row>
    <row r="10" spans="2:24" ht="15" customHeight="1" thickBot="1" x14ac:dyDescent="0.25">
      <c r="B10" s="127"/>
      <c r="C10" s="128"/>
      <c r="D10" s="163"/>
      <c r="E10" s="176"/>
      <c r="F10" s="146"/>
      <c r="G10" s="146"/>
      <c r="H10" s="146"/>
      <c r="I10" s="155"/>
      <c r="J10" s="147"/>
      <c r="K10" s="147"/>
      <c r="L10" s="161"/>
      <c r="M10" s="124"/>
      <c r="N10" s="124"/>
      <c r="O10" s="185" t="str">
        <f t="shared" si="0"/>
        <v/>
      </c>
      <c r="P10" s="182"/>
      <c r="Q10" s="182"/>
      <c r="R10" s="124"/>
      <c r="S10" s="125"/>
    </row>
    <row r="11" spans="2:24" ht="15" customHeight="1" thickBot="1" x14ac:dyDescent="0.25">
      <c r="B11" s="127" t="s">
        <v>264</v>
      </c>
      <c r="C11" s="128"/>
      <c r="D11" s="163"/>
      <c r="E11" s="153"/>
      <c r="F11" s="146"/>
      <c r="G11" s="146"/>
      <c r="H11" s="146"/>
      <c r="I11" s="146"/>
      <c r="J11" s="154"/>
      <c r="K11" s="147"/>
      <c r="L11" s="161"/>
      <c r="M11" s="124"/>
      <c r="N11" s="124"/>
      <c r="O11" s="185" t="str">
        <f t="shared" si="0"/>
        <v/>
      </c>
      <c r="P11" s="182"/>
      <c r="Q11" s="182"/>
      <c r="R11" s="124"/>
      <c r="S11" s="125"/>
    </row>
    <row r="12" spans="2:24" ht="15" customHeight="1" x14ac:dyDescent="0.2">
      <c r="B12" s="127"/>
      <c r="C12" s="128"/>
      <c r="D12" s="163"/>
      <c r="E12" s="145"/>
      <c r="F12" s="152"/>
      <c r="G12" s="146"/>
      <c r="H12" s="146"/>
      <c r="I12" s="146"/>
      <c r="J12" s="146"/>
      <c r="K12" s="154"/>
      <c r="L12" s="161"/>
      <c r="M12" s="124"/>
      <c r="N12" s="124"/>
      <c r="O12" s="185" t="str">
        <f t="shared" si="0"/>
        <v/>
      </c>
      <c r="P12" s="182"/>
      <c r="Q12" s="182"/>
      <c r="R12" s="124"/>
      <c r="S12" s="125"/>
    </row>
    <row r="13" spans="2:24" ht="15" customHeight="1" thickBot="1" x14ac:dyDescent="0.25">
      <c r="B13" s="126"/>
      <c r="C13" s="128"/>
      <c r="D13" s="163"/>
      <c r="E13" s="145"/>
      <c r="F13" s="153"/>
      <c r="G13" s="146"/>
      <c r="H13" s="146"/>
      <c r="I13" s="146"/>
      <c r="J13" s="146"/>
      <c r="K13" s="155"/>
      <c r="L13" s="161"/>
      <c r="M13" s="124"/>
      <c r="N13" s="124"/>
      <c r="O13" s="185" t="str">
        <f t="shared" si="0"/>
        <v/>
      </c>
      <c r="P13" s="182"/>
      <c r="Q13" s="182"/>
      <c r="R13" s="124"/>
      <c r="S13" s="125"/>
    </row>
    <row r="14" spans="2:24" ht="15" customHeight="1" x14ac:dyDescent="0.2">
      <c r="B14" s="126"/>
      <c r="C14" s="128"/>
      <c r="D14" s="163"/>
      <c r="E14" s="145"/>
      <c r="F14" s="145"/>
      <c r="G14" s="152"/>
      <c r="H14" s="146"/>
      <c r="I14" s="146"/>
      <c r="J14" s="146"/>
      <c r="K14" s="146"/>
      <c r="L14" s="154"/>
      <c r="M14" s="124"/>
      <c r="N14" s="124"/>
      <c r="O14" s="185" t="str">
        <f t="shared" si="0"/>
        <v/>
      </c>
      <c r="P14" s="182"/>
      <c r="Q14" s="182"/>
      <c r="R14" s="124"/>
      <c r="S14" s="125"/>
    </row>
    <row r="15" spans="2:24" ht="15" customHeight="1" thickBot="1" x14ac:dyDescent="0.25">
      <c r="B15" s="127" t="s">
        <v>263</v>
      </c>
      <c r="C15" s="128"/>
      <c r="D15" s="163"/>
      <c r="E15" s="145"/>
      <c r="F15" s="145"/>
      <c r="G15" s="153"/>
      <c r="H15" s="146"/>
      <c r="I15" s="146"/>
      <c r="J15" s="146"/>
      <c r="K15" s="146"/>
      <c r="L15" s="155"/>
      <c r="M15" s="124"/>
      <c r="N15" s="124"/>
      <c r="O15" s="185" t="str">
        <f t="shared" si="0"/>
        <v/>
      </c>
      <c r="P15" s="182"/>
      <c r="Q15" s="182"/>
      <c r="R15" s="124"/>
      <c r="S15" s="125"/>
    </row>
    <row r="16" spans="2:24" ht="15" customHeight="1" thickBot="1" x14ac:dyDescent="0.25">
      <c r="B16" s="126"/>
      <c r="C16" s="128"/>
      <c r="D16" s="164"/>
      <c r="E16" s="149"/>
      <c r="F16" s="145"/>
      <c r="G16" s="145"/>
      <c r="H16" s="152"/>
      <c r="I16" s="146"/>
      <c r="J16" s="146"/>
      <c r="K16" s="146"/>
      <c r="L16" s="155"/>
      <c r="M16" s="124"/>
      <c r="N16" s="124"/>
      <c r="O16" s="186" t="str">
        <f t="shared" si="0"/>
        <v/>
      </c>
      <c r="P16" s="183"/>
      <c r="Q16" s="183"/>
      <c r="R16" s="124"/>
      <c r="S16" s="125"/>
    </row>
    <row r="17" spans="2:24" ht="15" customHeight="1" thickBot="1" x14ac:dyDescent="0.25">
      <c r="B17" s="126"/>
      <c r="C17" s="128"/>
      <c r="D17" s="164"/>
      <c r="E17" s="150"/>
      <c r="F17" s="145"/>
      <c r="G17" s="145"/>
      <c r="H17" s="145"/>
      <c r="I17" s="152"/>
      <c r="J17" s="146"/>
      <c r="K17" s="146"/>
      <c r="L17" s="155"/>
      <c r="M17" s="124"/>
      <c r="N17" s="124"/>
      <c r="O17" s="124"/>
      <c r="P17" s="124"/>
      <c r="Q17" s="124"/>
      <c r="R17" s="124"/>
      <c r="S17" s="125"/>
      <c r="V17" s="174" t="s">
        <v>35</v>
      </c>
      <c r="W17" s="173" t="s">
        <v>155</v>
      </c>
      <c r="X17" s="124"/>
    </row>
    <row r="18" spans="2:24" ht="15" customHeight="1" thickBot="1" x14ac:dyDescent="0.25">
      <c r="B18" s="126"/>
      <c r="C18" s="128"/>
      <c r="D18" s="164"/>
      <c r="E18" s="148"/>
      <c r="F18" s="149"/>
      <c r="G18" s="145"/>
      <c r="H18" s="145"/>
      <c r="I18" s="145"/>
      <c r="J18" s="152"/>
      <c r="K18" s="146"/>
      <c r="L18" s="155"/>
      <c r="M18" s="124"/>
      <c r="N18" s="124"/>
      <c r="O18" s="124"/>
      <c r="P18" s="124"/>
      <c r="Q18" s="124"/>
      <c r="R18" s="124"/>
      <c r="S18" s="125"/>
      <c r="V18" s="124"/>
      <c r="W18" s="129"/>
      <c r="X18" s="124"/>
    </row>
    <row r="19" spans="2:24" ht="15" customHeight="1" thickBot="1" x14ac:dyDescent="0.25">
      <c r="B19" s="126"/>
      <c r="C19" s="128"/>
      <c r="D19" s="164"/>
      <c r="E19" s="148"/>
      <c r="F19" s="150"/>
      <c r="G19" s="145"/>
      <c r="H19" s="145"/>
      <c r="I19" s="145"/>
      <c r="J19" s="145"/>
      <c r="K19" s="152"/>
      <c r="L19" s="155"/>
      <c r="M19" s="124"/>
      <c r="N19" s="124"/>
      <c r="O19" s="247" t="s">
        <v>155</v>
      </c>
      <c r="P19" s="247"/>
      <c r="Q19" s="178">
        <f>10-COUNTIF(V21:V30,"")</f>
        <v>0</v>
      </c>
      <c r="R19" s="124"/>
      <c r="S19" s="125"/>
      <c r="V19" s="172" t="s">
        <v>270</v>
      </c>
      <c r="W19" s="139"/>
      <c r="X19" s="173"/>
    </row>
    <row r="20" spans="2:24" ht="15" customHeight="1" thickBot="1" x14ac:dyDescent="0.25">
      <c r="B20" s="127" t="s">
        <v>262</v>
      </c>
      <c r="C20" s="128"/>
      <c r="D20" s="164"/>
      <c r="E20" s="148"/>
      <c r="F20" s="148"/>
      <c r="G20" s="151"/>
      <c r="H20" s="149"/>
      <c r="I20" s="145"/>
      <c r="J20" s="145"/>
      <c r="K20" s="145"/>
      <c r="L20" s="152"/>
      <c r="M20" s="124"/>
      <c r="N20" s="124"/>
      <c r="O20" s="124"/>
      <c r="P20" s="124"/>
      <c r="Q20" s="124"/>
      <c r="R20" s="124"/>
      <c r="S20" s="125"/>
      <c r="V20" s="174" t="s">
        <v>0</v>
      </c>
      <c r="W20" s="174" t="s">
        <v>8</v>
      </c>
      <c r="X20" s="125" t="s">
        <v>271</v>
      </c>
    </row>
    <row r="21" spans="2:24" ht="15" customHeight="1" thickBot="1" x14ac:dyDescent="0.25">
      <c r="B21" s="126"/>
      <c r="C21" s="128"/>
      <c r="D21" s="165"/>
      <c r="E21" s="166"/>
      <c r="F21" s="166"/>
      <c r="G21" s="166"/>
      <c r="H21" s="166"/>
      <c r="I21" s="167"/>
      <c r="J21" s="168"/>
      <c r="K21" s="169"/>
      <c r="L21" s="170"/>
      <c r="M21" s="124"/>
      <c r="N21" s="124"/>
      <c r="O21" s="184" t="str">
        <f>IF(V21="","",V21&amp;" - "&amp;W21)</f>
        <v/>
      </c>
      <c r="P21" s="181"/>
      <c r="Q21" s="181"/>
      <c r="R21" s="124"/>
      <c r="S21" s="125"/>
      <c r="V21" s="137"/>
      <c r="W21" s="138"/>
      <c r="X21" s="173"/>
    </row>
    <row r="22" spans="2:24" x14ac:dyDescent="0.2">
      <c r="B22" s="126"/>
      <c r="C22" s="128"/>
      <c r="D22" s="128"/>
      <c r="E22" s="128"/>
      <c r="F22" s="128"/>
      <c r="G22" s="128"/>
      <c r="H22" s="128"/>
      <c r="I22" s="128"/>
      <c r="J22" s="128"/>
      <c r="K22" s="128"/>
      <c r="L22" s="128"/>
      <c r="M22" s="128"/>
      <c r="N22" s="124"/>
      <c r="O22" s="185" t="str">
        <f t="shared" ref="O22:O30" si="1">IF(V22="","",V22&amp;" - "&amp;W22)</f>
        <v/>
      </c>
      <c r="P22" s="182"/>
      <c r="Q22" s="182"/>
      <c r="R22" s="124"/>
      <c r="S22" s="125"/>
    </row>
    <row r="23" spans="2:24" x14ac:dyDescent="0.2">
      <c r="B23" s="126"/>
      <c r="C23" s="124"/>
      <c r="D23" s="134" t="s">
        <v>265</v>
      </c>
      <c r="E23" s="135"/>
      <c r="F23" s="135"/>
      <c r="G23" s="134" t="s">
        <v>267</v>
      </c>
      <c r="H23" s="124"/>
      <c r="I23" s="134" t="s">
        <v>266</v>
      </c>
      <c r="J23" s="135"/>
      <c r="K23" s="245" t="s">
        <v>268</v>
      </c>
      <c r="L23" s="245"/>
      <c r="M23" s="135"/>
      <c r="N23" s="124"/>
      <c r="O23" s="185" t="str">
        <f t="shared" si="1"/>
        <v/>
      </c>
      <c r="P23" s="182"/>
      <c r="Q23" s="182"/>
      <c r="S23" s="125"/>
    </row>
    <row r="24" spans="2:24" x14ac:dyDescent="0.2">
      <c r="B24" s="126"/>
      <c r="C24" s="124"/>
      <c r="D24" s="135"/>
      <c r="E24" s="135"/>
      <c r="F24" s="135"/>
      <c r="G24" s="135"/>
      <c r="H24" s="135"/>
      <c r="I24" s="135"/>
      <c r="J24" s="135"/>
      <c r="K24" s="135"/>
      <c r="L24" s="135"/>
      <c r="M24" s="135"/>
      <c r="N24" s="124"/>
      <c r="O24" s="185" t="str">
        <f t="shared" si="1"/>
        <v/>
      </c>
      <c r="P24" s="182"/>
      <c r="Q24" s="182"/>
      <c r="S24" s="125"/>
    </row>
    <row r="25" spans="2:24" x14ac:dyDescent="0.2">
      <c r="B25" s="126"/>
      <c r="C25" s="124"/>
      <c r="D25" s="136"/>
      <c r="E25" s="135"/>
      <c r="F25" s="135"/>
      <c r="G25" s="135"/>
      <c r="H25" s="135"/>
      <c r="I25" s="135"/>
      <c r="J25" s="135"/>
      <c r="K25" s="136" t="s">
        <v>4</v>
      </c>
      <c r="L25" s="135"/>
      <c r="M25" s="135"/>
      <c r="N25" s="124"/>
      <c r="O25" s="185" t="str">
        <f t="shared" si="1"/>
        <v/>
      </c>
      <c r="P25" s="182"/>
      <c r="Q25" s="182"/>
      <c r="S25" s="125"/>
    </row>
    <row r="26" spans="2:24" x14ac:dyDescent="0.2">
      <c r="B26" s="144"/>
      <c r="C26" s="124"/>
      <c r="D26" s="124"/>
      <c r="E26" s="124"/>
      <c r="F26" s="124"/>
      <c r="G26" s="124"/>
      <c r="H26" s="124"/>
      <c r="I26" s="124"/>
      <c r="J26" s="124"/>
      <c r="K26" s="124"/>
      <c r="L26" s="124"/>
      <c r="M26" s="124"/>
      <c r="N26" s="124"/>
      <c r="O26" s="185" t="str">
        <f t="shared" si="1"/>
        <v/>
      </c>
      <c r="P26" s="182"/>
      <c r="Q26" s="182"/>
      <c r="S26" s="125"/>
    </row>
    <row r="27" spans="2:24" x14ac:dyDescent="0.2">
      <c r="B27" s="144"/>
      <c r="C27" s="124"/>
      <c r="D27" s="131"/>
      <c r="E27" s="129" t="s">
        <v>150</v>
      </c>
      <c r="F27" s="124"/>
      <c r="G27" s="124"/>
      <c r="H27" s="124"/>
      <c r="I27" s="124"/>
      <c r="J27" s="124"/>
      <c r="K27" s="124"/>
      <c r="L27" s="124"/>
      <c r="M27" s="124"/>
      <c r="N27" s="124"/>
      <c r="O27" s="185" t="str">
        <f t="shared" si="1"/>
        <v/>
      </c>
      <c r="P27" s="182"/>
      <c r="Q27" s="182"/>
      <c r="S27" s="125"/>
    </row>
    <row r="28" spans="2:24" x14ac:dyDescent="0.2">
      <c r="B28" s="144"/>
      <c r="C28" s="124"/>
      <c r="D28" s="133"/>
      <c r="E28" s="129" t="s">
        <v>152</v>
      </c>
      <c r="F28" s="124"/>
      <c r="G28" s="124"/>
      <c r="H28" s="124"/>
      <c r="I28" s="124"/>
      <c r="J28" s="124"/>
      <c r="K28" s="124"/>
      <c r="L28" s="124"/>
      <c r="M28" s="124"/>
      <c r="N28" s="124"/>
      <c r="O28" s="185" t="str">
        <f t="shared" si="1"/>
        <v/>
      </c>
      <c r="P28" s="182"/>
      <c r="Q28" s="182"/>
      <c r="R28" s="124"/>
      <c r="S28" s="125"/>
    </row>
    <row r="29" spans="2:24" x14ac:dyDescent="0.2">
      <c r="B29" s="144"/>
      <c r="C29" s="124"/>
      <c r="D29" s="130"/>
      <c r="E29" s="129" t="s">
        <v>155</v>
      </c>
      <c r="F29" s="124"/>
      <c r="G29" s="124"/>
      <c r="H29" s="124"/>
      <c r="I29" s="124"/>
      <c r="J29" s="124"/>
      <c r="K29" s="124"/>
      <c r="L29" s="124"/>
      <c r="M29" s="124"/>
      <c r="N29" s="124"/>
      <c r="O29" s="185" t="str">
        <f t="shared" si="1"/>
        <v/>
      </c>
      <c r="P29" s="182"/>
      <c r="Q29" s="182"/>
      <c r="R29" s="124"/>
      <c r="S29" s="125"/>
    </row>
    <row r="30" spans="2:24" x14ac:dyDescent="0.2">
      <c r="B30" s="144"/>
      <c r="C30" s="124"/>
      <c r="D30" s="132"/>
      <c r="E30" s="129" t="s">
        <v>153</v>
      </c>
      <c r="F30" s="124"/>
      <c r="G30" s="124"/>
      <c r="H30" s="124"/>
      <c r="I30" s="124"/>
      <c r="J30" s="124"/>
      <c r="K30" s="124"/>
      <c r="L30" s="124"/>
      <c r="M30" s="124"/>
      <c r="N30" s="124"/>
      <c r="O30" s="186" t="str">
        <f t="shared" si="1"/>
        <v/>
      </c>
      <c r="P30" s="183"/>
      <c r="Q30" s="183"/>
      <c r="R30" s="124"/>
      <c r="S30" s="125"/>
    </row>
    <row r="31" spans="2:24" x14ac:dyDescent="0.2">
      <c r="B31" s="144"/>
      <c r="C31" s="124"/>
      <c r="D31" s="129"/>
      <c r="E31" s="129"/>
      <c r="F31" s="124"/>
      <c r="G31" s="124"/>
      <c r="H31" s="124"/>
      <c r="I31" s="124"/>
      <c r="J31" s="124"/>
      <c r="K31" s="124"/>
      <c r="L31" s="124"/>
      <c r="M31" s="124"/>
      <c r="N31" s="124"/>
      <c r="O31" s="188"/>
      <c r="P31" s="124"/>
      <c r="Q31" s="124"/>
      <c r="R31" s="124"/>
      <c r="S31" s="125"/>
    </row>
    <row r="32" spans="2:24" x14ac:dyDescent="0.2">
      <c r="B32" s="144"/>
      <c r="C32" s="124"/>
      <c r="D32" s="129"/>
      <c r="E32" s="129"/>
      <c r="F32" s="124"/>
      <c r="G32" s="124"/>
      <c r="H32" s="124"/>
      <c r="I32" s="124"/>
      <c r="J32" s="124"/>
      <c r="K32" s="124"/>
      <c r="L32" s="124"/>
      <c r="M32" s="124"/>
      <c r="N32" s="124"/>
      <c r="O32" s="188"/>
      <c r="P32" s="124"/>
      <c r="Q32" s="124"/>
      <c r="R32" s="124"/>
      <c r="S32" s="125"/>
    </row>
    <row r="33" spans="2:34" ht="13.5" thickBot="1" x14ac:dyDescent="0.25">
      <c r="B33" s="189"/>
      <c r="C33" s="190"/>
      <c r="D33" s="191"/>
      <c r="E33" s="191"/>
      <c r="F33" s="190"/>
      <c r="G33" s="190"/>
      <c r="H33" s="190"/>
      <c r="I33" s="190"/>
      <c r="J33" s="190"/>
      <c r="K33" s="190"/>
      <c r="L33" s="190"/>
      <c r="M33" s="190"/>
      <c r="N33" s="190"/>
      <c r="O33" s="192"/>
      <c r="P33" s="190"/>
      <c r="Q33" s="190"/>
      <c r="R33" s="190"/>
      <c r="S33" s="193"/>
    </row>
    <row r="34" spans="2:34" x14ac:dyDescent="0.2">
      <c r="B34" s="194"/>
      <c r="C34" s="195"/>
      <c r="D34" s="196"/>
      <c r="E34" s="196"/>
      <c r="F34" s="195"/>
      <c r="G34" s="195"/>
      <c r="H34" s="195"/>
      <c r="I34" s="195"/>
      <c r="J34" s="195"/>
      <c r="K34" s="195"/>
      <c r="L34" s="195"/>
      <c r="M34" s="195"/>
      <c r="N34" s="195"/>
      <c r="O34" s="197"/>
      <c r="P34" s="195"/>
      <c r="Q34" s="195"/>
      <c r="R34" s="195"/>
      <c r="S34" s="198"/>
    </row>
    <row r="35" spans="2:34" x14ac:dyDescent="0.2">
      <c r="B35" s="194"/>
      <c r="C35" s="195"/>
      <c r="D35" s="196"/>
      <c r="E35" s="196"/>
      <c r="F35" s="195"/>
      <c r="G35" s="195"/>
      <c r="H35" s="195"/>
      <c r="I35" s="195"/>
      <c r="J35" s="195"/>
      <c r="K35" s="195"/>
      <c r="L35" s="195"/>
      <c r="M35" s="195"/>
      <c r="N35" s="195"/>
      <c r="O35" s="197"/>
      <c r="P35" s="195"/>
      <c r="Q35" s="195"/>
      <c r="R35" s="195"/>
      <c r="S35" s="198"/>
      <c r="X35" s="124"/>
      <c r="AC35" s="124"/>
    </row>
    <row r="36" spans="2:34" ht="18.75" customHeight="1" x14ac:dyDescent="0.2">
      <c r="B36" s="194"/>
      <c r="C36" s="195"/>
      <c r="D36" s="248" t="s">
        <v>276</v>
      </c>
      <c r="E36" s="248"/>
      <c r="F36" s="248"/>
      <c r="G36" s="248"/>
      <c r="H36" s="248"/>
      <c r="I36" s="195"/>
      <c r="J36" s="248" t="s">
        <v>278</v>
      </c>
      <c r="K36" s="248"/>
      <c r="L36" s="248"/>
      <c r="M36" s="248"/>
      <c r="N36" s="248"/>
      <c r="O36" s="197"/>
      <c r="P36" s="248" t="s">
        <v>283</v>
      </c>
      <c r="Q36" s="248"/>
      <c r="R36" s="203"/>
      <c r="S36" s="198"/>
      <c r="V36" s="124"/>
      <c r="W36" s="129"/>
      <c r="X36" s="124"/>
      <c r="AA36" s="124"/>
      <c r="AB36" s="129"/>
      <c r="AC36" s="124"/>
    </row>
    <row r="37" spans="2:34" ht="18.75" customHeight="1" thickBot="1" x14ac:dyDescent="0.25">
      <c r="B37" s="194"/>
      <c r="C37" s="195"/>
      <c r="D37" s="248"/>
      <c r="E37" s="248"/>
      <c r="F37" s="248"/>
      <c r="G37" s="248"/>
      <c r="H37" s="248"/>
      <c r="I37" s="195"/>
      <c r="J37" s="248"/>
      <c r="K37" s="248"/>
      <c r="L37" s="248"/>
      <c r="M37" s="248"/>
      <c r="N37" s="248"/>
      <c r="O37" s="197"/>
      <c r="P37" s="248"/>
      <c r="Q37" s="248"/>
      <c r="R37" s="203"/>
      <c r="S37" s="198"/>
      <c r="V37" s="172" t="s">
        <v>270</v>
      </c>
      <c r="W37" s="138"/>
      <c r="X37" s="139"/>
      <c r="Y37" s="173"/>
      <c r="AA37" s="174" t="s">
        <v>279</v>
      </c>
      <c r="AB37" s="173"/>
    </row>
    <row r="38" spans="2:34" ht="13.5" thickBot="1" x14ac:dyDescent="0.25">
      <c r="B38" s="194"/>
      <c r="C38" s="195"/>
      <c r="D38" s="196"/>
      <c r="E38" s="195"/>
      <c r="F38" s="195"/>
      <c r="G38" s="195"/>
      <c r="H38" s="195"/>
      <c r="I38" s="195"/>
      <c r="J38" s="196"/>
      <c r="K38" s="195"/>
      <c r="L38" s="195"/>
      <c r="M38" s="195"/>
      <c r="N38" s="195"/>
      <c r="O38" s="197"/>
      <c r="P38" s="195"/>
      <c r="Q38" s="195"/>
      <c r="R38" s="195"/>
      <c r="S38" s="198"/>
      <c r="V38" s="174" t="s">
        <v>35</v>
      </c>
      <c r="W38" s="174" t="s">
        <v>0</v>
      </c>
      <c r="X38" s="174" t="s">
        <v>8</v>
      </c>
      <c r="Y38" s="125" t="s">
        <v>271</v>
      </c>
      <c r="AA38" s="174" t="s">
        <v>0</v>
      </c>
      <c r="AB38" s="125" t="s">
        <v>271</v>
      </c>
      <c r="AD38" s="3" t="s">
        <v>2</v>
      </c>
      <c r="AE38" t="s">
        <v>145</v>
      </c>
      <c r="AG38" s="179" t="s">
        <v>281</v>
      </c>
      <c r="AH38" t="s">
        <v>282</v>
      </c>
    </row>
    <row r="39" spans="2:34" ht="58.5" x14ac:dyDescent="0.7">
      <c r="B39" s="194"/>
      <c r="C39" s="195"/>
      <c r="D39" s="196"/>
      <c r="E39" s="196"/>
      <c r="F39" s="204">
        <f>GETPIVOTDATA("Descripcion Zona",$V$37)</f>
        <v>6</v>
      </c>
      <c r="G39" s="195"/>
      <c r="H39" s="195"/>
      <c r="I39" s="195"/>
      <c r="J39" s="196"/>
      <c r="K39" s="252">
        <f>13-COUNTIF(AA39:AA52,"")</f>
        <v>3</v>
      </c>
      <c r="L39" s="252"/>
      <c r="M39" s="195"/>
      <c r="N39" s="195"/>
      <c r="O39" s="197"/>
      <c r="P39" s="252">
        <f>GETPIVOTDATA("Cantidad",$AG$38)</f>
        <v>15</v>
      </c>
      <c r="Q39" s="252"/>
      <c r="R39" s="195"/>
      <c r="S39" s="198"/>
      <c r="V39" s="202" t="s">
        <v>273</v>
      </c>
      <c r="W39" s="124" t="s">
        <v>274</v>
      </c>
      <c r="X39" s="124" t="s">
        <v>274</v>
      </c>
      <c r="Y39" s="187"/>
      <c r="AA39" s="144" t="s">
        <v>9</v>
      </c>
      <c r="AB39" s="187">
        <v>4</v>
      </c>
      <c r="AD39" t="s">
        <v>74</v>
      </c>
      <c r="AE39">
        <f>COUNTIF('Acciones Preventivas'!H:M,'Resumen Ejecutivo'!AD39)</f>
        <v>3</v>
      </c>
      <c r="AG39" s="2" t="s">
        <v>74</v>
      </c>
      <c r="AH39" s="180">
        <v>3</v>
      </c>
    </row>
    <row r="40" spans="2:34" x14ac:dyDescent="0.2">
      <c r="B40" s="194"/>
      <c r="C40" s="195"/>
      <c r="D40" s="196"/>
      <c r="E40" s="196"/>
      <c r="F40" s="196"/>
      <c r="G40" s="195"/>
      <c r="H40" s="195"/>
      <c r="I40" s="195"/>
      <c r="J40" s="196"/>
      <c r="K40" s="196"/>
      <c r="L40" s="196"/>
      <c r="M40" s="195"/>
      <c r="N40" s="195"/>
      <c r="O40" s="197"/>
      <c r="P40" s="195"/>
      <c r="Q40" s="195"/>
      <c r="R40" s="195"/>
      <c r="S40" s="198"/>
      <c r="V40" s="202" t="s">
        <v>150</v>
      </c>
      <c r="W40" s="124" t="s">
        <v>9</v>
      </c>
      <c r="X40" s="124" t="s">
        <v>236</v>
      </c>
      <c r="Y40" s="187">
        <v>1</v>
      </c>
      <c r="AA40" s="144" t="s">
        <v>10</v>
      </c>
      <c r="AB40" s="187">
        <v>1</v>
      </c>
      <c r="AD40" t="s">
        <v>75</v>
      </c>
      <c r="AE40">
        <f>COUNTIF('Acciones Preventivas'!H:M,'Resumen Ejecutivo'!AD40)</f>
        <v>2</v>
      </c>
      <c r="AG40" s="2" t="s">
        <v>87</v>
      </c>
      <c r="AH40" s="180">
        <v>2</v>
      </c>
    </row>
    <row r="41" spans="2:34" ht="20.25" customHeight="1" x14ac:dyDescent="0.2">
      <c r="B41" s="194"/>
      <c r="C41" s="195"/>
      <c r="D41" s="196"/>
      <c r="E41" s="196"/>
      <c r="F41" s="205" t="s">
        <v>277</v>
      </c>
      <c r="G41" s="195"/>
      <c r="H41" s="195"/>
      <c r="I41" s="195"/>
      <c r="J41" s="251" t="s">
        <v>280</v>
      </c>
      <c r="K41" s="251"/>
      <c r="L41" s="251"/>
      <c r="M41" s="251"/>
      <c r="N41" s="251"/>
      <c r="O41" s="197"/>
      <c r="P41" s="251" t="s">
        <v>284</v>
      </c>
      <c r="Q41" s="251"/>
      <c r="R41" s="195"/>
      <c r="S41" s="198"/>
      <c r="V41" s="202" t="s">
        <v>150</v>
      </c>
      <c r="W41" s="124" t="s">
        <v>274</v>
      </c>
      <c r="X41" s="124" t="s">
        <v>274</v>
      </c>
      <c r="Y41" s="187"/>
      <c r="AA41" s="144" t="s">
        <v>37</v>
      </c>
      <c r="AB41" s="187">
        <v>1</v>
      </c>
      <c r="AD41" t="s">
        <v>83</v>
      </c>
      <c r="AE41">
        <f>COUNTIF('Acciones Preventivas'!H:M,'Resumen Ejecutivo'!AD41)</f>
        <v>1</v>
      </c>
      <c r="AG41" s="2" t="s">
        <v>75</v>
      </c>
      <c r="AH41" s="180">
        <v>2</v>
      </c>
    </row>
    <row r="42" spans="2:34" ht="21.75" customHeight="1" thickBot="1" x14ac:dyDescent="0.25">
      <c r="B42" s="194"/>
      <c r="C42" s="195"/>
      <c r="D42" s="196"/>
      <c r="E42" s="196"/>
      <c r="F42" s="206" t="str">
        <f>Q5&amp;" Riesgos Muy Altos"</f>
        <v>1 Riesgos Muy Altos</v>
      </c>
      <c r="G42" s="195"/>
      <c r="H42" s="195"/>
      <c r="I42" s="195"/>
      <c r="J42" s="250" t="str">
        <f>AA39&amp;" ("&amp;AB39&amp;")"</f>
        <v>Robo (4)</v>
      </c>
      <c r="K42" s="250"/>
      <c r="L42" s="250"/>
      <c r="M42" s="250"/>
      <c r="N42" s="250"/>
      <c r="O42" s="197"/>
      <c r="P42" s="249" t="str">
        <f>AG39</f>
        <v>Rondas Perimetrales</v>
      </c>
      <c r="Q42" s="249"/>
      <c r="R42" s="195"/>
      <c r="S42" s="198"/>
      <c r="V42" s="202" t="s">
        <v>151</v>
      </c>
      <c r="W42" s="124" t="s">
        <v>274</v>
      </c>
      <c r="X42" s="124" t="s">
        <v>274</v>
      </c>
      <c r="Y42" s="187"/>
      <c r="AA42" s="137" t="s">
        <v>274</v>
      </c>
      <c r="AB42" s="171"/>
      <c r="AD42" t="s">
        <v>76</v>
      </c>
      <c r="AE42">
        <f>COUNTIF('Acciones Preventivas'!H:M,'Resumen Ejecutivo'!AD42)</f>
        <v>0</v>
      </c>
      <c r="AG42" s="2" t="s">
        <v>197</v>
      </c>
      <c r="AH42" s="180">
        <v>1</v>
      </c>
    </row>
    <row r="43" spans="2:34" ht="21.75" customHeight="1" x14ac:dyDescent="0.2">
      <c r="B43" s="194"/>
      <c r="C43" s="195"/>
      <c r="D43" s="196"/>
      <c r="E43" s="196"/>
      <c r="F43" s="206" t="str">
        <f>Q19&amp;" Riesgos Altos"</f>
        <v>0 Riesgos Altos</v>
      </c>
      <c r="G43" s="195"/>
      <c r="H43" s="195"/>
      <c r="I43" s="195"/>
      <c r="J43" s="250"/>
      <c r="K43" s="250"/>
      <c r="L43" s="250"/>
      <c r="M43" s="250"/>
      <c r="N43" s="250"/>
      <c r="O43" s="197"/>
      <c r="P43" s="249" t="str">
        <f>AG40</f>
        <v>Reforzar Cierre Perimetral</v>
      </c>
      <c r="Q43" s="249"/>
      <c r="R43" s="195"/>
      <c r="S43" s="198"/>
      <c r="V43" s="202" t="s">
        <v>154</v>
      </c>
      <c r="W43" s="124" t="s">
        <v>274</v>
      </c>
      <c r="X43" s="124" t="s">
        <v>274</v>
      </c>
      <c r="Y43" s="187"/>
      <c r="AD43" t="s">
        <v>77</v>
      </c>
      <c r="AE43">
        <f>COUNTIF('Acciones Preventivas'!H:M,'Resumen Ejecutivo'!AD43)</f>
        <v>0</v>
      </c>
      <c r="AG43" s="2" t="s">
        <v>167</v>
      </c>
      <c r="AH43" s="180">
        <v>1</v>
      </c>
    </row>
    <row r="44" spans="2:34" ht="21.75" customHeight="1" x14ac:dyDescent="0.2">
      <c r="B44" s="194"/>
      <c r="C44" s="195"/>
      <c r="D44" s="196"/>
      <c r="E44" s="196"/>
      <c r="F44" s="195"/>
      <c r="G44" s="195"/>
      <c r="H44" s="195"/>
      <c r="I44" s="195"/>
      <c r="J44" s="195"/>
      <c r="K44" s="195"/>
      <c r="L44" s="195"/>
      <c r="M44" s="195"/>
      <c r="N44" s="195"/>
      <c r="O44" s="197"/>
      <c r="P44" s="249" t="str">
        <f>AG41</f>
        <v>Rondas Interiores</v>
      </c>
      <c r="Q44" s="249"/>
      <c r="R44" s="195"/>
      <c r="S44" s="198"/>
      <c r="V44" s="202" t="s">
        <v>152</v>
      </c>
      <c r="W44" s="124" t="s">
        <v>9</v>
      </c>
      <c r="X44" s="124" t="s">
        <v>237</v>
      </c>
      <c r="Y44" s="187">
        <v>1</v>
      </c>
      <c r="AD44" t="s">
        <v>177</v>
      </c>
      <c r="AE44">
        <f>COUNTIF('Acciones Preventivas'!H:M,'Resumen Ejecutivo'!AD44)</f>
        <v>1</v>
      </c>
      <c r="AG44" s="2" t="s">
        <v>199</v>
      </c>
      <c r="AH44" s="180">
        <v>1</v>
      </c>
    </row>
    <row r="45" spans="2:34" ht="13.5" thickBot="1" x14ac:dyDescent="0.25">
      <c r="B45" s="199"/>
      <c r="C45" s="200"/>
      <c r="D45" s="200"/>
      <c r="E45" s="200"/>
      <c r="F45" s="200"/>
      <c r="G45" s="200"/>
      <c r="H45" s="200"/>
      <c r="I45" s="200"/>
      <c r="J45" s="200"/>
      <c r="K45" s="200"/>
      <c r="L45" s="200"/>
      <c r="M45" s="200"/>
      <c r="N45" s="200"/>
      <c r="O45" s="200"/>
      <c r="P45" s="200"/>
      <c r="Q45" s="200"/>
      <c r="R45" s="200"/>
      <c r="S45" s="201"/>
      <c r="V45" s="202" t="s">
        <v>152</v>
      </c>
      <c r="W45" s="124" t="s">
        <v>9</v>
      </c>
      <c r="X45" s="124" t="s">
        <v>235</v>
      </c>
      <c r="Y45" s="187">
        <v>1</v>
      </c>
      <c r="AD45" t="s">
        <v>178</v>
      </c>
      <c r="AE45">
        <f>COUNTIF('Acciones Preventivas'!H:M,'Resumen Ejecutivo'!AD45)</f>
        <v>0</v>
      </c>
      <c r="AG45" s="2" t="s">
        <v>129</v>
      </c>
      <c r="AH45" s="180">
        <v>1</v>
      </c>
    </row>
    <row r="46" spans="2:34" x14ac:dyDescent="0.2">
      <c r="V46" s="202" t="s">
        <v>152</v>
      </c>
      <c r="W46" s="124" t="s">
        <v>274</v>
      </c>
      <c r="X46" s="124" t="s">
        <v>274</v>
      </c>
      <c r="Y46" s="187"/>
      <c r="AD46" t="s">
        <v>179</v>
      </c>
      <c r="AE46">
        <f>COUNTIF('Acciones Preventivas'!H:M,'Resumen Ejecutivo'!AD46)</f>
        <v>0</v>
      </c>
      <c r="AG46" s="2" t="s">
        <v>177</v>
      </c>
      <c r="AH46" s="180">
        <v>1</v>
      </c>
    </row>
    <row r="47" spans="2:34" hidden="1" x14ac:dyDescent="0.2">
      <c r="V47" s="202" t="s">
        <v>152</v>
      </c>
      <c r="W47" s="124" t="s">
        <v>10</v>
      </c>
      <c r="X47" s="124" t="s">
        <v>236</v>
      </c>
      <c r="Y47" s="187">
        <v>1</v>
      </c>
      <c r="AD47" t="s">
        <v>180</v>
      </c>
      <c r="AE47">
        <f>COUNTIF('Acciones Preventivas'!H:M,'Resumen Ejecutivo'!AD47)</f>
        <v>0</v>
      </c>
      <c r="AG47" s="2" t="s">
        <v>86</v>
      </c>
      <c r="AH47" s="180">
        <v>1</v>
      </c>
    </row>
    <row r="48" spans="2:34" hidden="1" x14ac:dyDescent="0.2">
      <c r="V48" s="202" t="s">
        <v>152</v>
      </c>
      <c r="W48" s="124" t="s">
        <v>37</v>
      </c>
      <c r="X48" s="124" t="s">
        <v>236</v>
      </c>
      <c r="Y48" s="187">
        <v>1</v>
      </c>
      <c r="AD48" t="s">
        <v>181</v>
      </c>
      <c r="AE48">
        <f>COUNTIF('Acciones Preventivas'!H:M,'Resumen Ejecutivo'!AD48)</f>
        <v>0</v>
      </c>
      <c r="AG48" s="2" t="s">
        <v>90</v>
      </c>
      <c r="AH48" s="180">
        <v>1</v>
      </c>
    </row>
    <row r="49" spans="22:34" hidden="1" x14ac:dyDescent="0.2">
      <c r="V49" s="202" t="s">
        <v>274</v>
      </c>
      <c r="W49" s="124" t="s">
        <v>274</v>
      </c>
      <c r="X49" s="124" t="s">
        <v>274</v>
      </c>
      <c r="Y49" s="187"/>
      <c r="AD49" t="s">
        <v>182</v>
      </c>
      <c r="AE49">
        <f>COUNTIF('Acciones Preventivas'!H:M,'Resumen Ejecutivo'!AD49)</f>
        <v>0</v>
      </c>
      <c r="AG49" s="2" t="s">
        <v>83</v>
      </c>
      <c r="AH49" s="180">
        <v>1</v>
      </c>
    </row>
    <row r="50" spans="22:34" hidden="1" x14ac:dyDescent="0.2">
      <c r="V50" s="202" t="s">
        <v>155</v>
      </c>
      <c r="W50" s="124" t="s">
        <v>274</v>
      </c>
      <c r="X50" s="124" t="s">
        <v>274</v>
      </c>
      <c r="Y50" s="187"/>
      <c r="AD50" t="s">
        <v>183</v>
      </c>
      <c r="AE50">
        <f>COUNTIF('Acciones Preventivas'!H:M,'Resumen Ejecutivo'!AD50)</f>
        <v>0</v>
      </c>
      <c r="AG50" s="2" t="s">
        <v>84</v>
      </c>
      <c r="AH50" s="180">
        <v>0</v>
      </c>
    </row>
    <row r="51" spans="22:34" ht="13.5" hidden="1" thickBot="1" x14ac:dyDescent="0.25">
      <c r="V51" s="202" t="s">
        <v>153</v>
      </c>
      <c r="W51" s="124" t="s">
        <v>9</v>
      </c>
      <c r="X51" s="173" t="s">
        <v>235</v>
      </c>
      <c r="Y51" s="187">
        <v>1</v>
      </c>
      <c r="AD51" t="s">
        <v>184</v>
      </c>
      <c r="AE51">
        <f>COUNTIF('Acciones Preventivas'!H:M,'Resumen Ejecutivo'!AD51)</f>
        <v>0</v>
      </c>
      <c r="AG51" s="2" t="s">
        <v>76</v>
      </c>
      <c r="AH51" s="180">
        <v>0</v>
      </c>
    </row>
    <row r="52" spans="22:34" ht="13.5" hidden="1" thickBot="1" x14ac:dyDescent="0.25">
      <c r="V52" s="173" t="s">
        <v>153</v>
      </c>
      <c r="W52" s="124" t="s">
        <v>274</v>
      </c>
      <c r="X52" s="124" t="s">
        <v>274</v>
      </c>
      <c r="Y52" s="187"/>
      <c r="AD52" t="s">
        <v>130</v>
      </c>
      <c r="AE52">
        <f>COUNTIF('Acciones Preventivas'!H:M,'Resumen Ejecutivo'!AD52)</f>
        <v>0</v>
      </c>
      <c r="AG52" s="2" t="s">
        <v>185</v>
      </c>
      <c r="AH52" s="180">
        <v>0</v>
      </c>
    </row>
    <row r="53" spans="22:34" ht="13.5" hidden="1" thickBot="1" x14ac:dyDescent="0.25">
      <c r="V53" s="137" t="s">
        <v>275</v>
      </c>
      <c r="W53" s="138"/>
      <c r="X53" s="138"/>
      <c r="Y53" s="171">
        <v>6</v>
      </c>
      <c r="AD53" t="s">
        <v>129</v>
      </c>
      <c r="AE53">
        <f>COUNTIF('Acciones Preventivas'!H:M,'Resumen Ejecutivo'!AD53)</f>
        <v>1</v>
      </c>
      <c r="AG53" s="2" t="s">
        <v>198</v>
      </c>
      <c r="AH53" s="180">
        <v>0</v>
      </c>
    </row>
    <row r="54" spans="22:34" hidden="1" x14ac:dyDescent="0.2">
      <c r="AD54" t="s">
        <v>185</v>
      </c>
      <c r="AE54">
        <f>COUNTIF('Acciones Preventivas'!H:M,'Resumen Ejecutivo'!AD54)</f>
        <v>0</v>
      </c>
      <c r="AG54" s="2" t="s">
        <v>186</v>
      </c>
      <c r="AH54" s="180">
        <v>0</v>
      </c>
    </row>
    <row r="55" spans="22:34" hidden="1" x14ac:dyDescent="0.2">
      <c r="AD55" t="s">
        <v>84</v>
      </c>
      <c r="AE55">
        <f>COUNTIF('Acciones Preventivas'!H:M,'Resumen Ejecutivo'!AD55)</f>
        <v>0</v>
      </c>
      <c r="AG55" s="2" t="s">
        <v>194</v>
      </c>
      <c r="AH55" s="180">
        <v>0</v>
      </c>
    </row>
    <row r="56" spans="22:34" hidden="1" x14ac:dyDescent="0.2">
      <c r="AD56" t="s">
        <v>186</v>
      </c>
      <c r="AE56">
        <f>COUNTIF('Acciones Preventivas'!H:M,'Resumen Ejecutivo'!AD56)</f>
        <v>0</v>
      </c>
      <c r="AG56" s="2" t="s">
        <v>195</v>
      </c>
      <c r="AH56" s="180">
        <v>0</v>
      </c>
    </row>
    <row r="57" spans="22:34" hidden="1" x14ac:dyDescent="0.2">
      <c r="AD57" t="s">
        <v>85</v>
      </c>
      <c r="AE57">
        <f>COUNTIF('Acciones Preventivas'!H:M,'Resumen Ejecutivo'!AD57)</f>
        <v>0</v>
      </c>
      <c r="AG57" s="2" t="s">
        <v>190</v>
      </c>
      <c r="AH57" s="180">
        <v>0</v>
      </c>
    </row>
    <row r="58" spans="22:34" hidden="1" x14ac:dyDescent="0.2">
      <c r="AD58" t="s">
        <v>78</v>
      </c>
      <c r="AE58">
        <f>COUNTIF('Acciones Preventivas'!H:M,'Resumen Ejecutivo'!AD58)</f>
        <v>0</v>
      </c>
      <c r="AG58" s="2" t="s">
        <v>188</v>
      </c>
      <c r="AH58" s="180">
        <v>0</v>
      </c>
    </row>
    <row r="59" spans="22:34" hidden="1" x14ac:dyDescent="0.2">
      <c r="AD59" t="s">
        <v>187</v>
      </c>
      <c r="AE59">
        <f>COUNTIF('Acciones Preventivas'!H:M,'Resumen Ejecutivo'!AD59)</f>
        <v>0</v>
      </c>
      <c r="AG59" s="2" t="s">
        <v>178</v>
      </c>
      <c r="AH59" s="180">
        <v>0</v>
      </c>
    </row>
    <row r="60" spans="22:34" hidden="1" x14ac:dyDescent="0.2">
      <c r="AD60" t="s">
        <v>86</v>
      </c>
      <c r="AE60">
        <f>COUNTIF('Acciones Preventivas'!H:M,'Resumen Ejecutivo'!AD60)</f>
        <v>1</v>
      </c>
      <c r="AG60" s="2" t="s">
        <v>231</v>
      </c>
      <c r="AH60" s="180">
        <v>0</v>
      </c>
    </row>
    <row r="61" spans="22:34" hidden="1" x14ac:dyDescent="0.2">
      <c r="AD61" t="s">
        <v>188</v>
      </c>
      <c r="AE61">
        <f>COUNTIF('Acciones Preventivas'!H:M,'Resumen Ejecutivo'!AD61)</f>
        <v>0</v>
      </c>
      <c r="AG61" s="2" t="s">
        <v>179</v>
      </c>
      <c r="AH61" s="180">
        <v>0</v>
      </c>
    </row>
    <row r="62" spans="22:34" hidden="1" x14ac:dyDescent="0.2">
      <c r="AD62" t="s">
        <v>189</v>
      </c>
      <c r="AE62">
        <f>COUNTIF('Acciones Preventivas'!H:M,'Resumen Ejecutivo'!AD62)</f>
        <v>0</v>
      </c>
      <c r="AG62" s="2" t="s">
        <v>193</v>
      </c>
      <c r="AH62" s="180">
        <v>0</v>
      </c>
    </row>
    <row r="63" spans="22:34" hidden="1" x14ac:dyDescent="0.2">
      <c r="AD63" t="s">
        <v>190</v>
      </c>
      <c r="AE63">
        <f>COUNTIF('Acciones Preventivas'!H:M,'Resumen Ejecutivo'!AD63)</f>
        <v>0</v>
      </c>
      <c r="AG63" s="2" t="s">
        <v>85</v>
      </c>
      <c r="AH63" s="180">
        <v>0</v>
      </c>
    </row>
    <row r="64" spans="22:34" hidden="1" x14ac:dyDescent="0.2">
      <c r="AD64" t="s">
        <v>191</v>
      </c>
      <c r="AE64">
        <f>COUNTIF('Acciones Preventivas'!H:M,'Resumen Ejecutivo'!AD64)</f>
        <v>0</v>
      </c>
      <c r="AG64" s="2" t="s">
        <v>130</v>
      </c>
      <c r="AH64" s="180">
        <v>0</v>
      </c>
    </row>
    <row r="65" spans="30:34" hidden="1" x14ac:dyDescent="0.2">
      <c r="AD65" t="s">
        <v>87</v>
      </c>
      <c r="AE65">
        <f>COUNTIF('Acciones Preventivas'!H:M,'Resumen Ejecutivo'!AD65)</f>
        <v>2</v>
      </c>
      <c r="AG65" s="2" t="s">
        <v>189</v>
      </c>
      <c r="AH65" s="180">
        <v>0</v>
      </c>
    </row>
    <row r="66" spans="30:34" hidden="1" x14ac:dyDescent="0.2">
      <c r="AD66" t="s">
        <v>90</v>
      </c>
      <c r="AE66">
        <f>COUNTIF('Acciones Preventivas'!H:M,'Resumen Ejecutivo'!AD66)</f>
        <v>1</v>
      </c>
      <c r="AG66" s="2" t="s">
        <v>192</v>
      </c>
      <c r="AH66" s="180">
        <v>0</v>
      </c>
    </row>
    <row r="67" spans="30:34" hidden="1" x14ac:dyDescent="0.2">
      <c r="AD67" t="s">
        <v>167</v>
      </c>
      <c r="AE67">
        <f>COUNTIF('Acciones Preventivas'!H:M,'Resumen Ejecutivo'!AD67)</f>
        <v>1</v>
      </c>
      <c r="AG67" s="2" t="s">
        <v>196</v>
      </c>
      <c r="AH67" s="180">
        <v>0</v>
      </c>
    </row>
    <row r="68" spans="30:34" hidden="1" x14ac:dyDescent="0.2">
      <c r="AD68" t="s">
        <v>192</v>
      </c>
      <c r="AE68">
        <f>COUNTIF('Acciones Preventivas'!H:M,'Resumen Ejecutivo'!AD68)</f>
        <v>0</v>
      </c>
      <c r="AG68" s="2" t="s">
        <v>78</v>
      </c>
      <c r="AH68" s="180">
        <v>0</v>
      </c>
    </row>
    <row r="69" spans="30:34" hidden="1" x14ac:dyDescent="0.2">
      <c r="AD69" t="s">
        <v>193</v>
      </c>
      <c r="AE69">
        <f>COUNTIF('Acciones Preventivas'!H:M,'Resumen Ejecutivo'!AD69)</f>
        <v>0</v>
      </c>
      <c r="AG69" s="2" t="s">
        <v>183</v>
      </c>
      <c r="AH69" s="180">
        <v>0</v>
      </c>
    </row>
    <row r="70" spans="30:34" hidden="1" x14ac:dyDescent="0.2">
      <c r="AD70" t="s">
        <v>91</v>
      </c>
      <c r="AE70">
        <f>COUNTIF('Acciones Preventivas'!H:M,'Resumen Ejecutivo'!AD70)</f>
        <v>0</v>
      </c>
      <c r="AG70" s="2" t="s">
        <v>187</v>
      </c>
      <c r="AH70" s="180">
        <v>0</v>
      </c>
    </row>
    <row r="71" spans="30:34" hidden="1" x14ac:dyDescent="0.2">
      <c r="AD71" t="s">
        <v>194</v>
      </c>
      <c r="AE71">
        <f>COUNTIF('Acciones Preventivas'!H:M,'Resumen Ejecutivo'!AD71)</f>
        <v>0</v>
      </c>
      <c r="AG71" s="2" t="s">
        <v>181</v>
      </c>
      <c r="AH71" s="180">
        <v>0</v>
      </c>
    </row>
    <row r="72" spans="30:34" hidden="1" x14ac:dyDescent="0.2">
      <c r="AD72" t="s">
        <v>195</v>
      </c>
      <c r="AE72">
        <f>COUNTIF('Acciones Preventivas'!H:M,'Resumen Ejecutivo'!AD72)</f>
        <v>0</v>
      </c>
      <c r="AG72" s="2" t="s">
        <v>77</v>
      </c>
      <c r="AH72" s="180">
        <v>0</v>
      </c>
    </row>
    <row r="73" spans="30:34" hidden="1" x14ac:dyDescent="0.2">
      <c r="AD73" t="s">
        <v>196</v>
      </c>
      <c r="AE73">
        <f>COUNTIF('Acciones Preventivas'!H:M,'Resumen Ejecutivo'!AD73)</f>
        <v>0</v>
      </c>
      <c r="AG73" s="2" t="s">
        <v>191</v>
      </c>
      <c r="AH73" s="180">
        <v>0</v>
      </c>
    </row>
    <row r="74" spans="30:34" hidden="1" x14ac:dyDescent="0.2">
      <c r="AD74" t="s">
        <v>197</v>
      </c>
      <c r="AE74">
        <f>COUNTIF('Acciones Preventivas'!H:M,'Resumen Ejecutivo'!AD74)</f>
        <v>1</v>
      </c>
      <c r="AG74" s="2" t="s">
        <v>91</v>
      </c>
      <c r="AH74" s="180">
        <v>0</v>
      </c>
    </row>
    <row r="75" spans="30:34" hidden="1" x14ac:dyDescent="0.2">
      <c r="AD75" t="s">
        <v>198</v>
      </c>
      <c r="AE75">
        <f>COUNTIF('Acciones Preventivas'!H:M,'Resumen Ejecutivo'!AD75)</f>
        <v>0</v>
      </c>
      <c r="AG75" s="2" t="s">
        <v>184</v>
      </c>
      <c r="AH75" s="180">
        <v>0</v>
      </c>
    </row>
    <row r="76" spans="30:34" hidden="1" x14ac:dyDescent="0.2">
      <c r="AD76" t="s">
        <v>231</v>
      </c>
      <c r="AE76">
        <f>COUNTIF('Acciones Preventivas'!H:M,'Resumen Ejecutivo'!AD76)</f>
        <v>0</v>
      </c>
      <c r="AG76" s="2" t="s">
        <v>180</v>
      </c>
      <c r="AH76" s="180">
        <v>0</v>
      </c>
    </row>
    <row r="77" spans="30:34" hidden="1" x14ac:dyDescent="0.2">
      <c r="AD77" t="s">
        <v>199</v>
      </c>
      <c r="AE77">
        <f>COUNTIF('Acciones Preventivas'!H:M,'Resumen Ejecutivo'!AD77)</f>
        <v>1</v>
      </c>
      <c r="AG77" s="2" t="s">
        <v>182</v>
      </c>
      <c r="AH77" s="180">
        <v>0</v>
      </c>
    </row>
    <row r="78" spans="30:34" hidden="1" x14ac:dyDescent="0.2">
      <c r="AG78" s="2" t="s">
        <v>275</v>
      </c>
      <c r="AH78" s="180">
        <v>15</v>
      </c>
    </row>
  </sheetData>
  <mergeCells count="15">
    <mergeCell ref="P44:Q44"/>
    <mergeCell ref="J43:N43"/>
    <mergeCell ref="J41:N41"/>
    <mergeCell ref="P39:Q39"/>
    <mergeCell ref="P36:Q37"/>
    <mergeCell ref="P41:Q41"/>
    <mergeCell ref="P42:Q42"/>
    <mergeCell ref="P43:Q43"/>
    <mergeCell ref="K39:L39"/>
    <mergeCell ref="J42:N42"/>
    <mergeCell ref="K23:L23"/>
    <mergeCell ref="O5:P5"/>
    <mergeCell ref="O19:P19"/>
    <mergeCell ref="D36:H37"/>
    <mergeCell ref="J36:N37"/>
  </mergeCells>
  <printOptions horizontalCentered="1"/>
  <pageMargins left="0.70866141732283472" right="0.70866141732283472" top="0.74803149606299213" bottom="0.74803149606299213" header="0.31496062992125984" footer="0.31496062992125984"/>
  <pageSetup scale="73" orientation="landscape" r:id="rId6"/>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C40"/>
  <sheetViews>
    <sheetView showGridLines="0" zoomScale="80" zoomScaleNormal="80" workbookViewId="0">
      <selection activeCell="R18" sqref="R18"/>
    </sheetView>
  </sheetViews>
  <sheetFormatPr baseColWidth="10" defaultColWidth="0" defaultRowHeight="12.75" x14ac:dyDescent="0.2"/>
  <cols>
    <col min="1" max="1" width="1.5703125" style="32" customWidth="1"/>
    <col min="2" max="2" width="21" style="32" customWidth="1"/>
    <col min="3" max="3" width="30.85546875" style="32" customWidth="1"/>
    <col min="4" max="4" width="19" style="32" customWidth="1"/>
    <col min="5" max="5" width="26.42578125" style="32" customWidth="1"/>
    <col min="6" max="6" width="27.5703125" style="32" customWidth="1"/>
    <col min="7" max="16" width="13.28515625" style="32" customWidth="1"/>
    <col min="17" max="17" width="10.28515625" style="32" hidden="1" customWidth="1"/>
    <col min="18" max="18" width="13.7109375" style="32" customWidth="1"/>
    <col min="19" max="19" width="3.42578125" style="32" customWidth="1"/>
    <col min="20" max="20" width="11.42578125" style="32" customWidth="1"/>
    <col min="21" max="21" width="13.7109375" style="32" customWidth="1"/>
    <col min="22" max="24" width="11.42578125" style="32" customWidth="1"/>
    <col min="25" max="25" width="17.28515625" style="32" customWidth="1"/>
    <col min="26" max="26" width="4.140625" style="32" customWidth="1"/>
    <col min="27" max="27" width="3.7109375" style="140" customWidth="1"/>
    <col min="28" max="28" width="5" style="140" customWidth="1"/>
    <col min="29" max="29" width="11.42578125" style="32" customWidth="1"/>
    <col min="30" max="16384" width="11.42578125" style="32" hidden="1"/>
  </cols>
  <sheetData>
    <row r="2" spans="2:28" s="35" customFormat="1" ht="41.25" customHeight="1" x14ac:dyDescent="0.4">
      <c r="B2" s="33" t="s">
        <v>233</v>
      </c>
      <c r="C2" s="34"/>
      <c r="D2" s="34"/>
      <c r="E2" s="34"/>
      <c r="F2" s="34"/>
      <c r="G2" s="34"/>
      <c r="H2" s="34"/>
      <c r="I2" s="34"/>
      <c r="J2" s="34"/>
      <c r="K2" s="34"/>
      <c r="L2" s="34"/>
      <c r="M2" s="34"/>
      <c r="N2" s="34"/>
      <c r="O2" s="34"/>
      <c r="P2" s="34"/>
      <c r="AA2" s="219"/>
      <c r="AB2" s="219"/>
    </row>
    <row r="3" spans="2:28" s="35" customFormat="1" ht="14.25" x14ac:dyDescent="0.2">
      <c r="B3" s="36"/>
      <c r="C3" s="36"/>
      <c r="D3" s="36"/>
      <c r="E3" s="36"/>
      <c r="F3" s="36"/>
      <c r="G3" s="36"/>
      <c r="H3" s="36"/>
      <c r="I3" s="36"/>
      <c r="J3" s="36"/>
      <c r="K3" s="36"/>
      <c r="L3" s="36"/>
      <c r="M3" s="36"/>
      <c r="N3" s="36"/>
      <c r="O3" s="36"/>
      <c r="P3" s="36"/>
      <c r="AA3" s="219"/>
      <c r="AB3" s="219"/>
    </row>
    <row r="4" spans="2:28" s="35" customFormat="1" ht="28.5" customHeight="1" x14ac:dyDescent="0.2">
      <c r="B4" s="37" t="s">
        <v>16</v>
      </c>
      <c r="C4" s="46" t="str">
        <f>Inicio!C4</f>
        <v>XXXX</v>
      </c>
      <c r="D4" s="39"/>
      <c r="E4" s="39"/>
      <c r="F4" s="40"/>
      <c r="G4" s="40"/>
      <c r="H4" s="40"/>
      <c r="I4" s="40"/>
      <c r="J4" s="40"/>
      <c r="K4" s="42" t="s">
        <v>21</v>
      </c>
      <c r="L4" s="47"/>
      <c r="M4" s="47"/>
      <c r="N4" s="48">
        <f>Inicio!C10</f>
        <v>42613</v>
      </c>
      <c r="O4" s="49"/>
      <c r="P4" s="40"/>
      <c r="Q4" s="40"/>
      <c r="R4" s="41"/>
      <c r="AA4" s="219"/>
      <c r="AB4" s="219"/>
    </row>
    <row r="5" spans="2:28" s="35" customFormat="1" ht="28.5" customHeight="1" x14ac:dyDescent="0.2">
      <c r="B5" s="37" t="s">
        <v>18</v>
      </c>
      <c r="C5" s="46" t="str">
        <f>Inicio!C5</f>
        <v>COMBI XXXX - XXXX</v>
      </c>
      <c r="D5" s="39"/>
      <c r="E5" s="39"/>
      <c r="F5" s="40"/>
      <c r="G5" s="40"/>
      <c r="H5" s="40"/>
      <c r="I5" s="40"/>
      <c r="J5" s="40"/>
      <c r="K5" s="43" t="s">
        <v>20</v>
      </c>
      <c r="L5" s="50"/>
      <c r="M5" s="51"/>
      <c r="N5" s="48" t="str">
        <f>Inicio!C11</f>
        <v xml:space="preserve"> </v>
      </c>
      <c r="O5" s="49"/>
      <c r="P5" s="40"/>
      <c r="Q5" s="40"/>
      <c r="R5" s="52"/>
      <c r="AA5" s="219"/>
      <c r="AB5" s="219"/>
    </row>
    <row r="6" spans="2:28" s="35" customFormat="1" ht="28.5" customHeight="1" x14ac:dyDescent="0.2">
      <c r="B6" s="37" t="s">
        <v>19</v>
      </c>
      <c r="C6" s="46" t="str">
        <f>Inicio!C6</f>
        <v>XXXX</v>
      </c>
      <c r="D6" s="39"/>
      <c r="E6" s="39"/>
      <c r="F6" s="53"/>
      <c r="G6" s="40"/>
      <c r="H6" s="40"/>
      <c r="I6" s="53"/>
      <c r="J6" s="53"/>
      <c r="K6" s="43" t="s">
        <v>22</v>
      </c>
      <c r="L6" s="50"/>
      <c r="M6" s="51"/>
      <c r="N6" s="48" t="str">
        <f>Inicio!C12</f>
        <v>Francisco Rojas Suazo</v>
      </c>
      <c r="O6" s="49"/>
      <c r="P6" s="40"/>
      <c r="Q6" s="40"/>
      <c r="R6" s="52"/>
      <c r="AA6" s="219"/>
      <c r="AB6" s="219"/>
    </row>
    <row r="7" spans="2:28" s="35" customFormat="1" ht="28.5" customHeight="1" x14ac:dyDescent="0.2">
      <c r="B7" s="37" t="s">
        <v>17</v>
      </c>
      <c r="C7" s="46" t="str">
        <f>Inicio!C7</f>
        <v>Eduardo Valenzuela</v>
      </c>
      <c r="D7" s="54"/>
      <c r="E7" s="55"/>
      <c r="F7" s="47"/>
      <c r="G7" s="47"/>
      <c r="H7" s="47"/>
      <c r="I7" s="47"/>
      <c r="J7" s="56"/>
      <c r="K7" s="44" t="s">
        <v>23</v>
      </c>
      <c r="L7" s="56"/>
      <c r="M7" s="56"/>
      <c r="N7" s="48" t="str">
        <f>Inicio!C13</f>
        <v>Rasmus Nyberg</v>
      </c>
      <c r="O7" s="54"/>
      <c r="P7" s="40"/>
      <c r="Q7" s="57"/>
      <c r="R7" s="58"/>
      <c r="AA7" s="219"/>
      <c r="AB7" s="219"/>
    </row>
    <row r="8" spans="2:28" ht="40.5" customHeight="1" x14ac:dyDescent="0.2">
      <c r="B8" s="37" t="s">
        <v>60</v>
      </c>
      <c r="C8" s="259" t="str">
        <f>Inicio!C8</f>
        <v>Bodegas / Centro Distribuciones</v>
      </c>
      <c r="D8" s="260"/>
      <c r="E8" s="38" t="s">
        <v>131</v>
      </c>
      <c r="F8" s="39" t="str">
        <f>Inicio!C9</f>
        <v>Robo de Mercancía, Robo de Camiones, Incendios</v>
      </c>
      <c r="G8" s="40"/>
      <c r="H8" s="40"/>
      <c r="I8" s="41"/>
      <c r="J8" s="40"/>
      <c r="K8" s="261" t="s">
        <v>144</v>
      </c>
      <c r="L8" s="262"/>
      <c r="M8" s="263"/>
      <c r="N8" s="269" t="str">
        <f>Inicio!C14</f>
        <v>Distribucion y Bodegaje de Productos de Alimentos</v>
      </c>
      <c r="O8" s="270"/>
      <c r="P8" s="270"/>
      <c r="Q8" s="270"/>
      <c r="R8" s="271"/>
    </row>
    <row r="9" spans="2:28" ht="9" customHeight="1" thickBot="1" x14ac:dyDescent="0.25">
      <c r="B9" s="59"/>
      <c r="C9" s="60"/>
      <c r="D9" s="60"/>
      <c r="E9" s="60"/>
    </row>
    <row r="10" spans="2:28" ht="18.75" customHeight="1" x14ac:dyDescent="0.2">
      <c r="B10" s="222" t="s">
        <v>8</v>
      </c>
      <c r="C10" s="225" t="s">
        <v>171</v>
      </c>
      <c r="D10" s="225" t="s">
        <v>0</v>
      </c>
      <c r="E10" s="225" t="s">
        <v>259</v>
      </c>
      <c r="F10" s="266" t="s">
        <v>1</v>
      </c>
      <c r="G10" s="279" t="s">
        <v>7</v>
      </c>
      <c r="H10" s="280"/>
      <c r="I10" s="280"/>
      <c r="J10" s="280"/>
      <c r="K10" s="280"/>
      <c r="L10" s="280"/>
      <c r="M10" s="280"/>
      <c r="N10" s="280"/>
      <c r="O10" s="280"/>
      <c r="P10" s="280"/>
      <c r="Q10" s="280"/>
      <c r="R10" s="281"/>
      <c r="T10" s="253" t="s">
        <v>292</v>
      </c>
      <c r="U10" s="254"/>
      <c r="V10" s="254"/>
      <c r="W10" s="254"/>
      <c r="X10" s="254"/>
      <c r="Y10" s="255"/>
    </row>
    <row r="11" spans="2:28" ht="12.75" customHeight="1" thickBot="1" x14ac:dyDescent="0.25">
      <c r="B11" s="223"/>
      <c r="C11" s="226"/>
      <c r="D11" s="226"/>
      <c r="E11" s="226"/>
      <c r="F11" s="267"/>
      <c r="G11" s="282" t="s">
        <v>4</v>
      </c>
      <c r="H11" s="277"/>
      <c r="I11" s="277"/>
      <c r="J11" s="277"/>
      <c r="K11" s="278"/>
      <c r="L11" s="276" t="s">
        <v>5</v>
      </c>
      <c r="M11" s="277"/>
      <c r="N11" s="277"/>
      <c r="O11" s="277"/>
      <c r="P11" s="278"/>
      <c r="Q11" s="272" t="s">
        <v>6</v>
      </c>
      <c r="R11" s="273"/>
      <c r="T11" s="256"/>
      <c r="U11" s="257"/>
      <c r="V11" s="257"/>
      <c r="W11" s="257"/>
      <c r="X11" s="257"/>
      <c r="Y11" s="258"/>
    </row>
    <row r="12" spans="2:28" ht="27.75" customHeight="1" x14ac:dyDescent="0.2">
      <c r="B12" s="265"/>
      <c r="C12" s="264"/>
      <c r="D12" s="264"/>
      <c r="E12" s="264"/>
      <c r="F12" s="268"/>
      <c r="G12" s="61" t="s">
        <v>25</v>
      </c>
      <c r="H12" s="61" t="s">
        <v>168</v>
      </c>
      <c r="I12" s="62" t="s">
        <v>169</v>
      </c>
      <c r="J12" s="62" t="s">
        <v>163</v>
      </c>
      <c r="K12" s="63" t="s">
        <v>4</v>
      </c>
      <c r="L12" s="62" t="s">
        <v>26</v>
      </c>
      <c r="M12" s="62" t="s">
        <v>27</v>
      </c>
      <c r="N12" s="62" t="s">
        <v>170</v>
      </c>
      <c r="O12" s="62" t="s">
        <v>28</v>
      </c>
      <c r="P12" s="63" t="s">
        <v>5</v>
      </c>
      <c r="Q12" s="274"/>
      <c r="R12" s="275"/>
      <c r="T12" s="216" t="s">
        <v>286</v>
      </c>
      <c r="U12" s="217" t="s">
        <v>288</v>
      </c>
      <c r="V12" s="217" t="s">
        <v>290</v>
      </c>
      <c r="W12" s="217" t="s">
        <v>289</v>
      </c>
      <c r="X12" s="217" t="s">
        <v>285</v>
      </c>
      <c r="Y12" s="218" t="s">
        <v>291</v>
      </c>
    </row>
    <row r="13" spans="2:28" ht="25.5" hidden="1" x14ac:dyDescent="0.2">
      <c r="B13" s="64" t="str">
        <f>B10</f>
        <v>Zona</v>
      </c>
      <c r="C13" s="65" t="s">
        <v>117</v>
      </c>
      <c r="D13" s="66" t="str">
        <f>D10</f>
        <v>Riesgo Asociado</v>
      </c>
      <c r="E13" s="65" t="str">
        <f>E10</f>
        <v>Modus Operandi o Causa</v>
      </c>
      <c r="F13" s="67" t="str">
        <f>F10</f>
        <v>Consecuencias Inmediatas</v>
      </c>
      <c r="G13" s="68" t="str">
        <f t="shared" ref="G13:P13" si="0">G12</f>
        <v>Historial</v>
      </c>
      <c r="H13" s="69" t="str">
        <f t="shared" si="0"/>
        <v>Exposición</v>
      </c>
      <c r="I13" s="69" t="str">
        <f t="shared" si="0"/>
        <v>Atracción Delictual</v>
      </c>
      <c r="J13" s="69" t="str">
        <f>J12</f>
        <v>Vulnerabilidades</v>
      </c>
      <c r="K13" s="70" t="str">
        <f t="shared" si="0"/>
        <v>Probabilidad</v>
      </c>
      <c r="L13" s="69" t="str">
        <f t="shared" si="0"/>
        <v>Economico</v>
      </c>
      <c r="M13" s="69" t="str">
        <f t="shared" si="0"/>
        <v>Seguridad de las Personas</v>
      </c>
      <c r="N13" s="69" t="str">
        <f t="shared" si="0"/>
        <v>Reposición</v>
      </c>
      <c r="O13" s="69" t="str">
        <f>O12</f>
        <v>Imagen</v>
      </c>
      <c r="P13" s="70" t="str">
        <f t="shared" si="0"/>
        <v>Impacto</v>
      </c>
      <c r="Q13" s="71" t="s">
        <v>34</v>
      </c>
      <c r="R13" s="72" t="s">
        <v>35</v>
      </c>
      <c r="T13" s="211"/>
      <c r="U13" s="212"/>
      <c r="V13" s="212"/>
      <c r="W13" s="212"/>
      <c r="X13" s="212"/>
      <c r="Y13" s="213"/>
    </row>
    <row r="14" spans="2:28" ht="43.5" customHeight="1" x14ac:dyDescent="0.2">
      <c r="B14" s="4" t="s">
        <v>235</v>
      </c>
      <c r="C14" s="29" t="s">
        <v>239</v>
      </c>
      <c r="D14" s="5" t="s">
        <v>9</v>
      </c>
      <c r="E14" s="6" t="s">
        <v>63</v>
      </c>
      <c r="F14" s="7" t="s">
        <v>172</v>
      </c>
      <c r="G14" s="8">
        <v>3</v>
      </c>
      <c r="H14" s="9">
        <v>3</v>
      </c>
      <c r="I14" s="9">
        <v>3</v>
      </c>
      <c r="J14" s="209">
        <f>IF(Y14="",0,Y14)</f>
        <v>2</v>
      </c>
      <c r="K14" s="73">
        <f>((SUM(G14:I14)/3)*J14)/9</f>
        <v>0.66666666666666663</v>
      </c>
      <c r="L14" s="9">
        <v>3</v>
      </c>
      <c r="M14" s="9">
        <v>3</v>
      </c>
      <c r="N14" s="9">
        <v>3</v>
      </c>
      <c r="O14" s="9">
        <v>3</v>
      </c>
      <c r="P14" s="73">
        <f>((L14*M14)+(N14*O14))/18</f>
        <v>1</v>
      </c>
      <c r="Q14" s="141">
        <f>(K14*9*P14*18)/162</f>
        <v>0.66666666666666663</v>
      </c>
      <c r="R14" s="75" t="str">
        <f>IF(AND(Q14&lt;0.092,Q14&gt;0),"Riesgo Bajo",IF(AND(Q14&lt;0.221,Q14&gt;0.093),"Riesgo Moderado",IF(AND(Q14&lt;0.499,Q14&gt;0.222),"Riesgo Alto",IF(Q14&gt;0.5,"Riesgo Muy Alto",""))))</f>
        <v>Riesgo Muy Alto</v>
      </c>
      <c r="T14" s="8">
        <v>3</v>
      </c>
      <c r="U14" s="9">
        <v>1</v>
      </c>
      <c r="V14" s="9">
        <v>2</v>
      </c>
      <c r="W14" s="9" t="s">
        <v>287</v>
      </c>
      <c r="X14" s="9" t="s">
        <v>287</v>
      </c>
      <c r="Y14" s="214">
        <f>IF(SUM(T14:X14)=0,0,AVERAGE(T14:X14))</f>
        <v>2</v>
      </c>
      <c r="AA14" s="208">
        <f t="shared" ref="AA14:AA33" si="1">SUM(G14:I14)/3*J14</f>
        <v>6</v>
      </c>
      <c r="AB14" s="208">
        <f t="shared" ref="AB14:AB33" si="2">(L14*M14)+(N14*O14)</f>
        <v>18</v>
      </c>
    </row>
    <row r="15" spans="2:28" ht="43.5" customHeight="1" x14ac:dyDescent="0.2">
      <c r="B15" s="4" t="s">
        <v>236</v>
      </c>
      <c r="C15" s="29" t="s">
        <v>240</v>
      </c>
      <c r="D15" s="5" t="s">
        <v>10</v>
      </c>
      <c r="E15" s="6" t="s">
        <v>36</v>
      </c>
      <c r="F15" s="7" t="s">
        <v>32</v>
      </c>
      <c r="G15" s="8">
        <v>3</v>
      </c>
      <c r="H15" s="9">
        <v>3</v>
      </c>
      <c r="I15" s="9">
        <v>3</v>
      </c>
      <c r="J15" s="209">
        <f t="shared" ref="J15:J33" si="3">IF(Y15="",0,Y15)</f>
        <v>1.3333333333333333</v>
      </c>
      <c r="K15" s="73">
        <f t="shared" ref="K15:K33" si="4">((SUM(G15:I15)/3)*J15)/9</f>
        <v>0.44444444444444442</v>
      </c>
      <c r="L15" s="9">
        <v>1</v>
      </c>
      <c r="M15" s="9">
        <v>1</v>
      </c>
      <c r="N15" s="9">
        <v>1</v>
      </c>
      <c r="O15" s="9">
        <v>3</v>
      </c>
      <c r="P15" s="73">
        <f t="shared" ref="P15:P33" si="5">((L15*M15)+(N15*O15))/18</f>
        <v>0.22222222222222221</v>
      </c>
      <c r="Q15" s="74">
        <f t="shared" ref="Q15:Q33" si="6">(K15*9*P15*18)/162</f>
        <v>9.8765432098765427E-2</v>
      </c>
      <c r="R15" s="75" t="str">
        <f t="shared" ref="R15:R33" si="7">IF(AND(Q15&lt;0.092,Q15&gt;0),"Riesgo Bajo",IF(AND(Q15&lt;0.221,Q15&gt;0.093),"Riesgo Moderado",IF(AND(Q15&lt;0.499,Q15&gt;0.222),"Riesgo Alto",IF(Q15&gt;0.5,"Riesgo Muy Alto",""))))</f>
        <v>Riesgo Moderado</v>
      </c>
      <c r="T15" s="8">
        <v>1</v>
      </c>
      <c r="U15" s="9">
        <v>1</v>
      </c>
      <c r="V15" s="9">
        <v>2</v>
      </c>
      <c r="W15" s="9" t="s">
        <v>287</v>
      </c>
      <c r="X15" s="9" t="s">
        <v>287</v>
      </c>
      <c r="Y15" s="214">
        <f t="shared" ref="Y15:Y33" si="8">IF(SUM(T15:X15)=0,0,AVERAGE(T15:X15))</f>
        <v>1.3333333333333333</v>
      </c>
      <c r="AA15" s="208">
        <f t="shared" si="1"/>
        <v>4</v>
      </c>
      <c r="AB15" s="208">
        <f t="shared" si="2"/>
        <v>4</v>
      </c>
    </row>
    <row r="16" spans="2:28" ht="43.5" customHeight="1" x14ac:dyDescent="0.2">
      <c r="B16" s="4" t="s">
        <v>236</v>
      </c>
      <c r="C16" s="29" t="s">
        <v>241</v>
      </c>
      <c r="D16" s="5" t="s">
        <v>9</v>
      </c>
      <c r="E16" s="6" t="s">
        <v>36</v>
      </c>
      <c r="F16" s="7" t="s">
        <v>172</v>
      </c>
      <c r="G16" s="8">
        <v>3</v>
      </c>
      <c r="H16" s="9">
        <v>3</v>
      </c>
      <c r="I16" s="9">
        <v>3</v>
      </c>
      <c r="J16" s="209">
        <f t="shared" si="3"/>
        <v>1.3333333333333333</v>
      </c>
      <c r="K16" s="73">
        <f t="shared" si="4"/>
        <v>0.44444444444444442</v>
      </c>
      <c r="L16" s="9">
        <v>1</v>
      </c>
      <c r="M16" s="9">
        <v>1</v>
      </c>
      <c r="N16" s="9">
        <v>1</v>
      </c>
      <c r="O16" s="9">
        <v>1</v>
      </c>
      <c r="P16" s="73">
        <f t="shared" si="5"/>
        <v>0.1111111111111111</v>
      </c>
      <c r="Q16" s="74">
        <f t="shared" si="6"/>
        <v>4.9382716049382713E-2</v>
      </c>
      <c r="R16" s="75" t="str">
        <f t="shared" si="7"/>
        <v>Riesgo Bajo</v>
      </c>
      <c r="T16" s="8">
        <v>1</v>
      </c>
      <c r="U16" s="9">
        <v>1</v>
      </c>
      <c r="V16" s="9">
        <v>2</v>
      </c>
      <c r="W16" s="9" t="s">
        <v>287</v>
      </c>
      <c r="X16" s="9" t="s">
        <v>287</v>
      </c>
      <c r="Y16" s="214">
        <f t="shared" si="8"/>
        <v>1.3333333333333333</v>
      </c>
      <c r="AA16" s="208">
        <f t="shared" si="1"/>
        <v>4</v>
      </c>
      <c r="AB16" s="208">
        <f t="shared" si="2"/>
        <v>2</v>
      </c>
    </row>
    <row r="17" spans="2:28" ht="43.5" customHeight="1" x14ac:dyDescent="0.2">
      <c r="B17" s="4" t="s">
        <v>237</v>
      </c>
      <c r="C17" s="29" t="s">
        <v>242</v>
      </c>
      <c r="D17" s="5" t="s">
        <v>9</v>
      </c>
      <c r="E17" s="6" t="s">
        <v>68</v>
      </c>
      <c r="F17" s="7" t="s">
        <v>32</v>
      </c>
      <c r="G17" s="8">
        <v>1</v>
      </c>
      <c r="H17" s="9">
        <v>1</v>
      </c>
      <c r="I17" s="9">
        <v>1</v>
      </c>
      <c r="J17" s="209">
        <f t="shared" si="3"/>
        <v>1.3333333333333333</v>
      </c>
      <c r="K17" s="73">
        <f t="shared" si="4"/>
        <v>0.14814814814814814</v>
      </c>
      <c r="L17" s="9">
        <v>3</v>
      </c>
      <c r="M17" s="9">
        <v>2</v>
      </c>
      <c r="N17" s="9">
        <v>2</v>
      </c>
      <c r="O17" s="9">
        <v>3</v>
      </c>
      <c r="P17" s="73">
        <f t="shared" si="5"/>
        <v>0.66666666666666663</v>
      </c>
      <c r="Q17" s="74">
        <f t="shared" si="6"/>
        <v>9.8765432098765427E-2</v>
      </c>
      <c r="R17" s="75" t="str">
        <f t="shared" si="7"/>
        <v>Riesgo Moderado</v>
      </c>
      <c r="T17" s="8">
        <v>1</v>
      </c>
      <c r="U17" s="9">
        <v>1</v>
      </c>
      <c r="V17" s="9">
        <v>2</v>
      </c>
      <c r="W17" s="9" t="s">
        <v>287</v>
      </c>
      <c r="X17" s="9" t="s">
        <v>287</v>
      </c>
      <c r="Y17" s="214">
        <f t="shared" si="8"/>
        <v>1.3333333333333333</v>
      </c>
      <c r="AA17" s="208">
        <f t="shared" si="1"/>
        <v>1.3333333333333333</v>
      </c>
      <c r="AB17" s="208">
        <f t="shared" si="2"/>
        <v>12</v>
      </c>
    </row>
    <row r="18" spans="2:28" ht="43.5" customHeight="1" x14ac:dyDescent="0.2">
      <c r="B18" s="4" t="s">
        <v>235</v>
      </c>
      <c r="C18" s="29" t="s">
        <v>243</v>
      </c>
      <c r="D18" s="5" t="s">
        <v>9</v>
      </c>
      <c r="E18" s="6" t="s">
        <v>166</v>
      </c>
      <c r="F18" s="7" t="s">
        <v>172</v>
      </c>
      <c r="G18" s="8">
        <v>1</v>
      </c>
      <c r="H18" s="9">
        <v>3</v>
      </c>
      <c r="I18" s="9">
        <v>2</v>
      </c>
      <c r="J18" s="209">
        <f t="shared" si="3"/>
        <v>1.3333333333333333</v>
      </c>
      <c r="K18" s="73">
        <f t="shared" si="4"/>
        <v>0.29629629629629628</v>
      </c>
      <c r="L18" s="9">
        <v>3</v>
      </c>
      <c r="M18" s="9">
        <v>2</v>
      </c>
      <c r="N18" s="9">
        <v>2</v>
      </c>
      <c r="O18" s="9">
        <v>1</v>
      </c>
      <c r="P18" s="73">
        <f t="shared" si="5"/>
        <v>0.44444444444444442</v>
      </c>
      <c r="Q18" s="76">
        <f t="shared" si="6"/>
        <v>0.13168724279835389</v>
      </c>
      <c r="R18" s="75" t="str">
        <f>IF(AND(Q18&lt;0.092,Q18&gt;0),"Riesgo Bajo",IF(AND(Q18&lt;0.221,Q18&gt;0.093),"Riesgo Moderado",IF(AND(Q18&lt;0.499,Q18&gt;0.222),"Riesgo Alto",IF(Q18&gt;0.5,"Riesgo Muy Alto",""))))</f>
        <v>Riesgo Moderado</v>
      </c>
      <c r="T18" s="8">
        <v>1</v>
      </c>
      <c r="U18" s="9">
        <v>1</v>
      </c>
      <c r="V18" s="9">
        <v>2</v>
      </c>
      <c r="W18" s="9" t="s">
        <v>287</v>
      </c>
      <c r="X18" s="9" t="s">
        <v>287</v>
      </c>
      <c r="Y18" s="214">
        <f t="shared" si="8"/>
        <v>1.3333333333333333</v>
      </c>
      <c r="AA18" s="208">
        <f t="shared" si="1"/>
        <v>2.6666666666666665</v>
      </c>
      <c r="AB18" s="208">
        <f t="shared" si="2"/>
        <v>8</v>
      </c>
    </row>
    <row r="19" spans="2:28" ht="43.5" customHeight="1" x14ac:dyDescent="0.2">
      <c r="B19" s="4" t="s">
        <v>236</v>
      </c>
      <c r="C19" s="29" t="s">
        <v>293</v>
      </c>
      <c r="D19" s="5" t="s">
        <v>37</v>
      </c>
      <c r="E19" s="6" t="s">
        <v>68</v>
      </c>
      <c r="F19" s="7" t="s">
        <v>172</v>
      </c>
      <c r="G19" s="8">
        <v>3</v>
      </c>
      <c r="H19" s="9">
        <v>2</v>
      </c>
      <c r="I19" s="9">
        <v>1</v>
      </c>
      <c r="J19" s="209">
        <f t="shared" si="3"/>
        <v>2.5</v>
      </c>
      <c r="K19" s="73">
        <f t="shared" si="4"/>
        <v>0.55555555555555558</v>
      </c>
      <c r="L19" s="9">
        <v>2</v>
      </c>
      <c r="M19" s="9">
        <v>3</v>
      </c>
      <c r="N19" s="9">
        <v>1</v>
      </c>
      <c r="O19" s="9">
        <v>1</v>
      </c>
      <c r="P19" s="73">
        <f t="shared" si="5"/>
        <v>0.3888888888888889</v>
      </c>
      <c r="Q19" s="76">
        <f t="shared" si="6"/>
        <v>0.21604938271604937</v>
      </c>
      <c r="R19" s="75" t="str">
        <f t="shared" si="7"/>
        <v>Riesgo Moderado</v>
      </c>
      <c r="T19" s="8" t="s">
        <v>287</v>
      </c>
      <c r="U19" s="9">
        <v>2</v>
      </c>
      <c r="V19" s="9" t="s">
        <v>287</v>
      </c>
      <c r="W19" s="9">
        <v>3</v>
      </c>
      <c r="X19" s="9" t="s">
        <v>287</v>
      </c>
      <c r="Y19" s="214">
        <f t="shared" si="8"/>
        <v>2.5</v>
      </c>
      <c r="AA19" s="208">
        <f t="shared" si="1"/>
        <v>5</v>
      </c>
      <c r="AB19" s="208">
        <f t="shared" si="2"/>
        <v>7</v>
      </c>
    </row>
    <row r="20" spans="2:28" ht="43.5" customHeight="1" x14ac:dyDescent="0.2">
      <c r="B20" s="4"/>
      <c r="C20" s="29"/>
      <c r="D20" s="5"/>
      <c r="E20" s="6"/>
      <c r="F20" s="7"/>
      <c r="G20" s="8"/>
      <c r="H20" s="9"/>
      <c r="I20" s="9"/>
      <c r="J20" s="209">
        <f t="shared" si="3"/>
        <v>0</v>
      </c>
      <c r="K20" s="73">
        <f t="shared" si="4"/>
        <v>0</v>
      </c>
      <c r="L20" s="9"/>
      <c r="M20" s="9"/>
      <c r="N20" s="9"/>
      <c r="O20" s="9"/>
      <c r="P20" s="73">
        <f t="shared" si="5"/>
        <v>0</v>
      </c>
      <c r="Q20" s="76">
        <f t="shared" si="6"/>
        <v>0</v>
      </c>
      <c r="R20" s="75" t="str">
        <f t="shared" si="7"/>
        <v/>
      </c>
      <c r="T20" s="8"/>
      <c r="U20" s="9"/>
      <c r="V20" s="9"/>
      <c r="W20" s="9"/>
      <c r="X20" s="9"/>
      <c r="Y20" s="214">
        <f t="shared" si="8"/>
        <v>0</v>
      </c>
      <c r="AA20" s="208">
        <f t="shared" si="1"/>
        <v>0</v>
      </c>
      <c r="AB20" s="208">
        <f t="shared" si="2"/>
        <v>0</v>
      </c>
    </row>
    <row r="21" spans="2:28" ht="43.5" customHeight="1" x14ac:dyDescent="0.2">
      <c r="B21" s="4"/>
      <c r="C21" s="29"/>
      <c r="D21" s="5"/>
      <c r="E21" s="6"/>
      <c r="F21" s="7"/>
      <c r="G21" s="8"/>
      <c r="H21" s="9"/>
      <c r="I21" s="9"/>
      <c r="J21" s="209">
        <f t="shared" si="3"/>
        <v>0</v>
      </c>
      <c r="K21" s="73">
        <f t="shared" si="4"/>
        <v>0</v>
      </c>
      <c r="L21" s="9"/>
      <c r="M21" s="9"/>
      <c r="N21" s="9"/>
      <c r="O21" s="9"/>
      <c r="P21" s="73">
        <f t="shared" si="5"/>
        <v>0</v>
      </c>
      <c r="Q21" s="76">
        <f t="shared" si="6"/>
        <v>0</v>
      </c>
      <c r="R21" s="75" t="str">
        <f t="shared" si="7"/>
        <v/>
      </c>
      <c r="T21" s="8"/>
      <c r="U21" s="9"/>
      <c r="V21" s="9"/>
      <c r="W21" s="9"/>
      <c r="X21" s="9"/>
      <c r="Y21" s="214">
        <f t="shared" si="8"/>
        <v>0</v>
      </c>
      <c r="AA21" s="208">
        <f t="shared" si="1"/>
        <v>0</v>
      </c>
      <c r="AB21" s="208">
        <f t="shared" si="2"/>
        <v>0</v>
      </c>
    </row>
    <row r="22" spans="2:28" ht="43.5" customHeight="1" x14ac:dyDescent="0.2">
      <c r="B22" s="4"/>
      <c r="C22" s="29"/>
      <c r="D22" s="5"/>
      <c r="E22" s="6"/>
      <c r="F22" s="7"/>
      <c r="G22" s="8"/>
      <c r="H22" s="9"/>
      <c r="I22" s="9"/>
      <c r="J22" s="209">
        <f t="shared" si="3"/>
        <v>0</v>
      </c>
      <c r="K22" s="73">
        <f t="shared" si="4"/>
        <v>0</v>
      </c>
      <c r="L22" s="9"/>
      <c r="M22" s="9"/>
      <c r="N22" s="9"/>
      <c r="O22" s="9"/>
      <c r="P22" s="73">
        <f t="shared" si="5"/>
        <v>0</v>
      </c>
      <c r="Q22" s="76">
        <f t="shared" si="6"/>
        <v>0</v>
      </c>
      <c r="R22" s="75" t="str">
        <f t="shared" si="7"/>
        <v/>
      </c>
      <c r="T22" s="8"/>
      <c r="U22" s="9"/>
      <c r="V22" s="9"/>
      <c r="W22" s="9"/>
      <c r="X22" s="9"/>
      <c r="Y22" s="214">
        <f t="shared" si="8"/>
        <v>0</v>
      </c>
      <c r="AA22" s="208">
        <f t="shared" si="1"/>
        <v>0</v>
      </c>
      <c r="AB22" s="208">
        <f t="shared" si="2"/>
        <v>0</v>
      </c>
    </row>
    <row r="23" spans="2:28" ht="43.5" customHeight="1" x14ac:dyDescent="0.2">
      <c r="B23" s="4"/>
      <c r="C23" s="29"/>
      <c r="D23" s="5"/>
      <c r="E23" s="6"/>
      <c r="F23" s="7"/>
      <c r="G23" s="8"/>
      <c r="H23" s="9"/>
      <c r="I23" s="9"/>
      <c r="J23" s="209">
        <f t="shared" si="3"/>
        <v>0</v>
      </c>
      <c r="K23" s="73">
        <f t="shared" si="4"/>
        <v>0</v>
      </c>
      <c r="L23" s="9"/>
      <c r="M23" s="9"/>
      <c r="N23" s="9"/>
      <c r="O23" s="9"/>
      <c r="P23" s="73">
        <f t="shared" si="5"/>
        <v>0</v>
      </c>
      <c r="Q23" s="76">
        <f t="shared" si="6"/>
        <v>0</v>
      </c>
      <c r="R23" s="75" t="str">
        <f t="shared" si="7"/>
        <v/>
      </c>
      <c r="T23" s="8"/>
      <c r="U23" s="9"/>
      <c r="V23" s="9"/>
      <c r="W23" s="9"/>
      <c r="X23" s="9"/>
      <c r="Y23" s="214">
        <f t="shared" si="8"/>
        <v>0</v>
      </c>
      <c r="AA23" s="208">
        <f t="shared" si="1"/>
        <v>0</v>
      </c>
      <c r="AB23" s="208">
        <f t="shared" si="2"/>
        <v>0</v>
      </c>
    </row>
    <row r="24" spans="2:28" ht="43.5" customHeight="1" x14ac:dyDescent="0.2">
      <c r="B24" s="4"/>
      <c r="C24" s="29"/>
      <c r="D24" s="5"/>
      <c r="E24" s="6"/>
      <c r="F24" s="7"/>
      <c r="G24" s="8"/>
      <c r="H24" s="9"/>
      <c r="I24" s="9"/>
      <c r="J24" s="209">
        <f t="shared" si="3"/>
        <v>0</v>
      </c>
      <c r="K24" s="73">
        <f t="shared" si="4"/>
        <v>0</v>
      </c>
      <c r="L24" s="9"/>
      <c r="M24" s="9"/>
      <c r="N24" s="9"/>
      <c r="O24" s="9"/>
      <c r="P24" s="73">
        <f t="shared" si="5"/>
        <v>0</v>
      </c>
      <c r="Q24" s="76">
        <f t="shared" si="6"/>
        <v>0</v>
      </c>
      <c r="R24" s="75" t="str">
        <f t="shared" si="7"/>
        <v/>
      </c>
      <c r="T24" s="8"/>
      <c r="U24" s="9"/>
      <c r="V24" s="9"/>
      <c r="W24" s="9"/>
      <c r="X24" s="9"/>
      <c r="Y24" s="214">
        <f t="shared" si="8"/>
        <v>0</v>
      </c>
      <c r="AA24" s="208">
        <f t="shared" si="1"/>
        <v>0</v>
      </c>
      <c r="AB24" s="208">
        <f t="shared" si="2"/>
        <v>0</v>
      </c>
    </row>
    <row r="25" spans="2:28" ht="43.5" customHeight="1" x14ac:dyDescent="0.2">
      <c r="B25" s="4"/>
      <c r="C25" s="29"/>
      <c r="D25" s="5"/>
      <c r="E25" s="6"/>
      <c r="F25" s="7"/>
      <c r="G25" s="8"/>
      <c r="H25" s="9"/>
      <c r="I25" s="9"/>
      <c r="J25" s="209">
        <f t="shared" si="3"/>
        <v>0</v>
      </c>
      <c r="K25" s="73">
        <f t="shared" si="4"/>
        <v>0</v>
      </c>
      <c r="L25" s="9"/>
      <c r="M25" s="9"/>
      <c r="N25" s="9"/>
      <c r="O25" s="9"/>
      <c r="P25" s="73">
        <f t="shared" si="5"/>
        <v>0</v>
      </c>
      <c r="Q25" s="76">
        <f t="shared" si="6"/>
        <v>0</v>
      </c>
      <c r="R25" s="75" t="str">
        <f t="shared" si="7"/>
        <v/>
      </c>
      <c r="T25" s="8"/>
      <c r="U25" s="9"/>
      <c r="V25" s="9"/>
      <c r="W25" s="9"/>
      <c r="X25" s="9"/>
      <c r="Y25" s="214">
        <f t="shared" si="8"/>
        <v>0</v>
      </c>
      <c r="AA25" s="208">
        <f t="shared" si="1"/>
        <v>0</v>
      </c>
      <c r="AB25" s="208">
        <f t="shared" si="2"/>
        <v>0</v>
      </c>
    </row>
    <row r="26" spans="2:28" ht="43.5" customHeight="1" x14ac:dyDescent="0.2">
      <c r="B26" s="4"/>
      <c r="C26" s="29"/>
      <c r="D26" s="5"/>
      <c r="E26" s="6"/>
      <c r="F26" s="7"/>
      <c r="G26" s="8"/>
      <c r="H26" s="9"/>
      <c r="I26" s="9"/>
      <c r="J26" s="209">
        <f t="shared" si="3"/>
        <v>0</v>
      </c>
      <c r="K26" s="73">
        <f t="shared" si="4"/>
        <v>0</v>
      </c>
      <c r="L26" s="9"/>
      <c r="M26" s="9"/>
      <c r="N26" s="9"/>
      <c r="O26" s="9"/>
      <c r="P26" s="73">
        <f t="shared" si="5"/>
        <v>0</v>
      </c>
      <c r="Q26" s="76">
        <f t="shared" si="6"/>
        <v>0</v>
      </c>
      <c r="R26" s="75" t="str">
        <f t="shared" si="7"/>
        <v/>
      </c>
      <c r="T26" s="8"/>
      <c r="U26" s="9"/>
      <c r="V26" s="9"/>
      <c r="W26" s="9"/>
      <c r="X26" s="9"/>
      <c r="Y26" s="214">
        <f t="shared" si="8"/>
        <v>0</v>
      </c>
      <c r="AA26" s="208">
        <f t="shared" si="1"/>
        <v>0</v>
      </c>
      <c r="AB26" s="208">
        <f t="shared" si="2"/>
        <v>0</v>
      </c>
    </row>
    <row r="27" spans="2:28" ht="43.5" customHeight="1" x14ac:dyDescent="0.2">
      <c r="B27" s="4"/>
      <c r="C27" s="29"/>
      <c r="D27" s="5"/>
      <c r="E27" s="6"/>
      <c r="F27" s="7"/>
      <c r="G27" s="8"/>
      <c r="H27" s="9"/>
      <c r="I27" s="9"/>
      <c r="J27" s="209">
        <f t="shared" si="3"/>
        <v>0</v>
      </c>
      <c r="K27" s="73">
        <f t="shared" si="4"/>
        <v>0</v>
      </c>
      <c r="L27" s="9"/>
      <c r="M27" s="9"/>
      <c r="N27" s="9"/>
      <c r="O27" s="9"/>
      <c r="P27" s="73">
        <f t="shared" si="5"/>
        <v>0</v>
      </c>
      <c r="Q27" s="76">
        <f t="shared" si="6"/>
        <v>0</v>
      </c>
      <c r="R27" s="75" t="str">
        <f t="shared" si="7"/>
        <v/>
      </c>
      <c r="T27" s="8"/>
      <c r="U27" s="9"/>
      <c r="V27" s="9"/>
      <c r="W27" s="9"/>
      <c r="X27" s="9"/>
      <c r="Y27" s="214">
        <f t="shared" si="8"/>
        <v>0</v>
      </c>
      <c r="AA27" s="208">
        <f t="shared" si="1"/>
        <v>0</v>
      </c>
      <c r="AB27" s="208">
        <f t="shared" si="2"/>
        <v>0</v>
      </c>
    </row>
    <row r="28" spans="2:28" ht="43.5" customHeight="1" x14ac:dyDescent="0.2">
      <c r="B28" s="4"/>
      <c r="C28" s="29"/>
      <c r="D28" s="5"/>
      <c r="E28" s="6"/>
      <c r="F28" s="7"/>
      <c r="G28" s="8"/>
      <c r="H28" s="9"/>
      <c r="I28" s="9"/>
      <c r="J28" s="209">
        <f t="shared" si="3"/>
        <v>0</v>
      </c>
      <c r="K28" s="73">
        <f t="shared" si="4"/>
        <v>0</v>
      </c>
      <c r="L28" s="9"/>
      <c r="M28" s="9"/>
      <c r="N28" s="9"/>
      <c r="O28" s="9"/>
      <c r="P28" s="73">
        <f t="shared" si="5"/>
        <v>0</v>
      </c>
      <c r="Q28" s="76">
        <f t="shared" si="6"/>
        <v>0</v>
      </c>
      <c r="R28" s="75" t="str">
        <f t="shared" si="7"/>
        <v/>
      </c>
      <c r="T28" s="8"/>
      <c r="U28" s="9"/>
      <c r="V28" s="9"/>
      <c r="W28" s="9"/>
      <c r="X28" s="9"/>
      <c r="Y28" s="214">
        <f t="shared" si="8"/>
        <v>0</v>
      </c>
      <c r="AA28" s="208">
        <f t="shared" si="1"/>
        <v>0</v>
      </c>
      <c r="AB28" s="208">
        <f t="shared" si="2"/>
        <v>0</v>
      </c>
    </row>
    <row r="29" spans="2:28" ht="43.5" customHeight="1" x14ac:dyDescent="0.2">
      <c r="B29" s="4"/>
      <c r="C29" s="29"/>
      <c r="D29" s="5"/>
      <c r="E29" s="6"/>
      <c r="F29" s="7"/>
      <c r="G29" s="8"/>
      <c r="H29" s="9"/>
      <c r="I29" s="9"/>
      <c r="J29" s="209">
        <f t="shared" si="3"/>
        <v>0</v>
      </c>
      <c r="K29" s="73">
        <f t="shared" si="4"/>
        <v>0</v>
      </c>
      <c r="L29" s="9"/>
      <c r="M29" s="9"/>
      <c r="N29" s="9"/>
      <c r="O29" s="9"/>
      <c r="P29" s="73">
        <f t="shared" si="5"/>
        <v>0</v>
      </c>
      <c r="Q29" s="76">
        <f t="shared" si="6"/>
        <v>0</v>
      </c>
      <c r="R29" s="75" t="str">
        <f t="shared" si="7"/>
        <v/>
      </c>
      <c r="T29" s="8"/>
      <c r="U29" s="9"/>
      <c r="V29" s="9"/>
      <c r="W29" s="9"/>
      <c r="X29" s="9"/>
      <c r="Y29" s="214">
        <f t="shared" si="8"/>
        <v>0</v>
      </c>
      <c r="AA29" s="208">
        <f t="shared" si="1"/>
        <v>0</v>
      </c>
      <c r="AB29" s="208">
        <f t="shared" si="2"/>
        <v>0</v>
      </c>
    </row>
    <row r="30" spans="2:28" ht="43.5" customHeight="1" x14ac:dyDescent="0.2">
      <c r="B30" s="4"/>
      <c r="C30" s="29"/>
      <c r="D30" s="5"/>
      <c r="E30" s="6"/>
      <c r="F30" s="7"/>
      <c r="G30" s="8"/>
      <c r="H30" s="9"/>
      <c r="I30" s="9"/>
      <c r="J30" s="209">
        <f t="shared" si="3"/>
        <v>0</v>
      </c>
      <c r="K30" s="73">
        <f t="shared" si="4"/>
        <v>0</v>
      </c>
      <c r="L30" s="9"/>
      <c r="M30" s="9"/>
      <c r="N30" s="9"/>
      <c r="O30" s="9"/>
      <c r="P30" s="73">
        <f t="shared" si="5"/>
        <v>0</v>
      </c>
      <c r="Q30" s="76">
        <f t="shared" si="6"/>
        <v>0</v>
      </c>
      <c r="R30" s="75" t="str">
        <f t="shared" si="7"/>
        <v/>
      </c>
      <c r="T30" s="8"/>
      <c r="U30" s="9"/>
      <c r="V30" s="9"/>
      <c r="W30" s="9"/>
      <c r="X30" s="9"/>
      <c r="Y30" s="214">
        <f t="shared" si="8"/>
        <v>0</v>
      </c>
      <c r="AA30" s="208">
        <f t="shared" si="1"/>
        <v>0</v>
      </c>
      <c r="AB30" s="208">
        <f t="shared" si="2"/>
        <v>0</v>
      </c>
    </row>
    <row r="31" spans="2:28" ht="43.5" customHeight="1" x14ac:dyDescent="0.2">
      <c r="B31" s="4"/>
      <c r="C31" s="29"/>
      <c r="D31" s="5"/>
      <c r="E31" s="6"/>
      <c r="F31" s="7"/>
      <c r="G31" s="8"/>
      <c r="H31" s="9"/>
      <c r="I31" s="9"/>
      <c r="J31" s="209">
        <f t="shared" si="3"/>
        <v>0</v>
      </c>
      <c r="K31" s="73">
        <f t="shared" si="4"/>
        <v>0</v>
      </c>
      <c r="L31" s="9"/>
      <c r="M31" s="9"/>
      <c r="N31" s="9"/>
      <c r="O31" s="9"/>
      <c r="P31" s="73">
        <f t="shared" si="5"/>
        <v>0</v>
      </c>
      <c r="Q31" s="76">
        <f t="shared" si="6"/>
        <v>0</v>
      </c>
      <c r="R31" s="75" t="str">
        <f t="shared" si="7"/>
        <v/>
      </c>
      <c r="T31" s="8"/>
      <c r="U31" s="9"/>
      <c r="V31" s="9"/>
      <c r="W31" s="9"/>
      <c r="X31" s="9"/>
      <c r="Y31" s="214">
        <f t="shared" si="8"/>
        <v>0</v>
      </c>
      <c r="AA31" s="208">
        <f t="shared" si="1"/>
        <v>0</v>
      </c>
      <c r="AB31" s="208">
        <f t="shared" si="2"/>
        <v>0</v>
      </c>
    </row>
    <row r="32" spans="2:28" ht="43.5" customHeight="1" x14ac:dyDescent="0.2">
      <c r="B32" s="4"/>
      <c r="C32" s="29"/>
      <c r="D32" s="5"/>
      <c r="E32" s="6"/>
      <c r="F32" s="7"/>
      <c r="G32" s="8"/>
      <c r="H32" s="9"/>
      <c r="I32" s="9"/>
      <c r="J32" s="209">
        <f t="shared" si="3"/>
        <v>0</v>
      </c>
      <c r="K32" s="73">
        <f t="shared" si="4"/>
        <v>0</v>
      </c>
      <c r="L32" s="9"/>
      <c r="M32" s="9"/>
      <c r="N32" s="9"/>
      <c r="O32" s="9"/>
      <c r="P32" s="73">
        <f t="shared" si="5"/>
        <v>0</v>
      </c>
      <c r="Q32" s="76">
        <f t="shared" si="6"/>
        <v>0</v>
      </c>
      <c r="R32" s="75" t="str">
        <f t="shared" si="7"/>
        <v/>
      </c>
      <c r="T32" s="8"/>
      <c r="U32" s="9"/>
      <c r="V32" s="9"/>
      <c r="W32" s="9"/>
      <c r="X32" s="9"/>
      <c r="Y32" s="214">
        <f t="shared" si="8"/>
        <v>0</v>
      </c>
      <c r="AA32" s="208">
        <f t="shared" si="1"/>
        <v>0</v>
      </c>
      <c r="AB32" s="208">
        <f t="shared" si="2"/>
        <v>0</v>
      </c>
    </row>
    <row r="33" spans="2:28" ht="43.5" customHeight="1" thickBot="1" x14ac:dyDescent="0.25">
      <c r="B33" s="10"/>
      <c r="C33" s="30"/>
      <c r="D33" s="11"/>
      <c r="E33" s="12"/>
      <c r="F33" s="13"/>
      <c r="G33" s="14"/>
      <c r="H33" s="15"/>
      <c r="I33" s="15"/>
      <c r="J33" s="210">
        <f t="shared" si="3"/>
        <v>0</v>
      </c>
      <c r="K33" s="77">
        <f t="shared" si="4"/>
        <v>0</v>
      </c>
      <c r="L33" s="15"/>
      <c r="M33" s="15"/>
      <c r="N33" s="15"/>
      <c r="O33" s="15"/>
      <c r="P33" s="77">
        <f t="shared" si="5"/>
        <v>0</v>
      </c>
      <c r="Q33" s="78">
        <f t="shared" si="6"/>
        <v>0</v>
      </c>
      <c r="R33" s="79" t="str">
        <f t="shared" si="7"/>
        <v/>
      </c>
      <c r="T33" s="14"/>
      <c r="U33" s="15"/>
      <c r="V33" s="15"/>
      <c r="W33" s="15"/>
      <c r="X33" s="15"/>
      <c r="Y33" s="215">
        <f t="shared" si="8"/>
        <v>0</v>
      </c>
      <c r="AA33" s="208">
        <f t="shared" si="1"/>
        <v>0</v>
      </c>
      <c r="AB33" s="208">
        <f t="shared" si="2"/>
        <v>0</v>
      </c>
    </row>
    <row r="35" spans="2:28" x14ac:dyDescent="0.2">
      <c r="R35" s="140" t="s">
        <v>150</v>
      </c>
    </row>
    <row r="36" spans="2:28" x14ac:dyDescent="0.2">
      <c r="R36" s="140" t="s">
        <v>154</v>
      </c>
    </row>
    <row r="37" spans="2:28" x14ac:dyDescent="0.2">
      <c r="R37" s="140" t="s">
        <v>152</v>
      </c>
    </row>
    <row r="38" spans="2:28" x14ac:dyDescent="0.2">
      <c r="R38" s="140" t="s">
        <v>155</v>
      </c>
    </row>
    <row r="39" spans="2:28" x14ac:dyDescent="0.2">
      <c r="R39" s="140" t="s">
        <v>153</v>
      </c>
    </row>
    <row r="40" spans="2:28" x14ac:dyDescent="0.2">
      <c r="R40" s="140" t="s">
        <v>151</v>
      </c>
    </row>
  </sheetData>
  <mergeCells count="13">
    <mergeCell ref="T10:Y11"/>
    <mergeCell ref="C8:D8"/>
    <mergeCell ref="K8:M8"/>
    <mergeCell ref="C10:C12"/>
    <mergeCell ref="B10:B12"/>
    <mergeCell ref="E10:E12"/>
    <mergeCell ref="F10:F12"/>
    <mergeCell ref="D10:D12"/>
    <mergeCell ref="N8:R8"/>
    <mergeCell ref="Q11:R12"/>
    <mergeCell ref="L11:P11"/>
    <mergeCell ref="G10:R10"/>
    <mergeCell ref="G11:K11"/>
  </mergeCells>
  <conditionalFormatting sqref="R14:R33">
    <cfRule type="expression" dxfId="28" priority="101">
      <formula>R14="Riesgo Muy Alto"</formula>
    </cfRule>
    <cfRule type="expression" dxfId="27" priority="102">
      <formula>R14="Riesgo Alto"</formula>
    </cfRule>
    <cfRule type="expression" dxfId="26" priority="104">
      <formula>R14="Riesgo Moderado"</formula>
    </cfRule>
    <cfRule type="expression" dxfId="25" priority="105">
      <formula>R14="Riesgo Bajo"</formula>
    </cfRule>
  </conditionalFormatting>
  <conditionalFormatting sqref="R14:R33">
    <cfRule type="expression" dxfId="24" priority="100">
      <formula>Q14=""</formula>
    </cfRule>
  </conditionalFormatting>
  <conditionalFormatting sqref="R14:R33">
    <cfRule type="expression" dxfId="23" priority="71">
      <formula>Q14=0</formula>
    </cfRule>
  </conditionalFormatting>
  <dataValidations disablePrompts="1" count="2">
    <dataValidation type="list" allowBlank="1" showInputMessage="1" showErrorMessage="1" sqref="L14:O33 G14:I33" xr:uid="{00000000-0002-0000-0300-000000000000}">
      <formula1>"1,2,3"</formula1>
    </dataValidation>
    <dataValidation type="list" allowBlank="1" showInputMessage="1" showErrorMessage="1" sqref="T14:X33 Y15:Y33" xr:uid="{00000000-0002-0000-0300-000001000000}">
      <formula1>"1,2,3,N/A"</formula1>
    </dataValidation>
  </dataValidations>
  <pageMargins left="0.70866141732283472" right="0.70866141732283472" top="0.74803149606299213" bottom="0.74803149606299213" header="0.31496062992125984" footer="0.31496062992125984"/>
  <pageSetup scale="45" fitToHeight="6" orientation="landscape" r:id="rId1"/>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2000000}">
          <x14:formula1>
            <xm:f>Datos!$F$4:$F$9</xm:f>
          </x14:formula1>
          <xm:sqref>F14:F33</xm:sqref>
        </x14:dataValidation>
        <x14:dataValidation type="list" allowBlank="1" showInputMessage="1" showErrorMessage="1" xr:uid="{00000000-0002-0000-0300-000003000000}">
          <x14:formula1>
            <xm:f>Datos!$C$4:$C$16</xm:f>
          </x14:formula1>
          <xm:sqref>D14:D33</xm:sqref>
        </x14:dataValidation>
        <x14:dataValidation type="list" allowBlank="1" showInputMessage="1" showErrorMessage="1" xr:uid="{00000000-0002-0000-0300-000004000000}">
          <x14:formula1>
            <xm:f>Inicio!$C$21:$C$35</xm:f>
          </x14:formula1>
          <xm:sqref>B14:B33</xm:sqref>
        </x14:dataValidation>
        <x14:dataValidation type="list" allowBlank="1" showInputMessage="1" showErrorMessage="1" xr:uid="{00000000-0002-0000-0300-000005000000}">
          <x14:formula1>
            <xm:f>Datos!$D$4:$D$14</xm:f>
          </x14:formula1>
          <xm:sqref>E14:E33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0"/>
  <sheetViews>
    <sheetView showGridLines="0" zoomScale="80" zoomScaleNormal="80" workbookViewId="0">
      <selection activeCell="O16" sqref="O16"/>
    </sheetView>
  </sheetViews>
  <sheetFormatPr baseColWidth="10" defaultColWidth="0" defaultRowHeight="12.75" zeroHeight="1" x14ac:dyDescent="0.2"/>
  <cols>
    <col min="1" max="1" width="3.140625" style="32" customWidth="1"/>
    <col min="2" max="3" width="21" style="32" customWidth="1"/>
    <col min="4" max="4" width="20.7109375" style="32" customWidth="1"/>
    <col min="5" max="5" width="18.28515625" style="32" customWidth="1"/>
    <col min="6" max="6" width="14.85546875" style="32" customWidth="1"/>
    <col min="7" max="7" width="21" style="32" customWidth="1"/>
    <col min="8" max="8" width="31.28515625" style="32" customWidth="1"/>
    <col min="9" max="9" width="14.5703125" style="32" customWidth="1"/>
    <col min="10" max="10" width="31.28515625" style="32" customWidth="1"/>
    <col min="11" max="11" width="14.5703125" style="32" customWidth="1"/>
    <col min="12" max="12" width="31.140625" style="32" customWidth="1"/>
    <col min="13" max="13" width="14.5703125" style="32" customWidth="1"/>
    <col min="14" max="14" width="36.85546875" style="32" customWidth="1"/>
    <col min="15" max="15" width="36.7109375" style="32" customWidth="1"/>
    <col min="16" max="16" width="4.28515625" style="32" customWidth="1"/>
    <col min="17" max="17" width="0" style="32" hidden="1" customWidth="1"/>
    <col min="18" max="16384" width="11.42578125" style="32" hidden="1"/>
  </cols>
  <sheetData>
    <row r="1" spans="2:15" x14ac:dyDescent="0.2"/>
    <row r="2" spans="2:15" s="35" customFormat="1" ht="41.25" customHeight="1" x14ac:dyDescent="0.4">
      <c r="B2" s="33" t="s">
        <v>2</v>
      </c>
      <c r="C2" s="33"/>
      <c r="D2" s="34"/>
      <c r="E2" s="34"/>
      <c r="F2" s="34"/>
      <c r="G2" s="34"/>
      <c r="H2" s="34"/>
      <c r="I2" s="34"/>
      <c r="J2" s="34"/>
      <c r="K2" s="34"/>
      <c r="L2" s="34"/>
      <c r="M2" s="34"/>
    </row>
    <row r="3" spans="2:15" s="35" customFormat="1" ht="14.25" x14ac:dyDescent="0.2">
      <c r="B3" s="36"/>
      <c r="C3" s="36"/>
      <c r="D3" s="36"/>
      <c r="E3" s="36"/>
      <c r="F3" s="36"/>
      <c r="G3" s="36"/>
      <c r="H3" s="36"/>
      <c r="I3" s="36"/>
      <c r="J3" s="36"/>
      <c r="K3" s="36"/>
      <c r="L3" s="36"/>
      <c r="M3" s="36"/>
    </row>
    <row r="4" spans="2:15" s="35" customFormat="1" ht="32.25" customHeight="1" x14ac:dyDescent="0.2">
      <c r="B4" s="37" t="s">
        <v>16</v>
      </c>
      <c r="C4" s="46" t="str">
        <f>Matriz!C4</f>
        <v>XXXX</v>
      </c>
      <c r="D4" s="80"/>
      <c r="E4" s="80"/>
      <c r="F4" s="80"/>
      <c r="G4" s="80"/>
      <c r="H4" s="81"/>
      <c r="I4" s="82"/>
      <c r="J4" s="36"/>
      <c r="K4" s="36"/>
      <c r="L4" s="36"/>
    </row>
    <row r="5" spans="2:15" s="35" customFormat="1" ht="32.25" customHeight="1" x14ac:dyDescent="0.2">
      <c r="B5" s="37" t="s">
        <v>18</v>
      </c>
      <c r="C5" s="46" t="str">
        <f>Matriz!C5</f>
        <v>COMBI XXXX - XXXX</v>
      </c>
      <c r="D5" s="80"/>
      <c r="E5" s="80"/>
      <c r="F5" s="80"/>
      <c r="G5" s="80"/>
      <c r="H5" s="81"/>
      <c r="I5" s="82"/>
      <c r="J5" s="36"/>
      <c r="K5" s="36"/>
      <c r="L5" s="36"/>
    </row>
    <row r="6" spans="2:15" ht="13.5" thickBot="1" x14ac:dyDescent="0.25"/>
    <row r="7" spans="2:15" ht="15.75" customHeight="1" thickBot="1" x14ac:dyDescent="0.25">
      <c r="B7" s="222" t="s">
        <v>8</v>
      </c>
      <c r="C7" s="225" t="s">
        <v>171</v>
      </c>
      <c r="D7" s="225" t="s">
        <v>0</v>
      </c>
      <c r="E7" s="266" t="s">
        <v>1</v>
      </c>
      <c r="F7" s="289" t="s">
        <v>6</v>
      </c>
      <c r="G7" s="266" t="s">
        <v>200</v>
      </c>
      <c r="H7" s="285" t="s">
        <v>2</v>
      </c>
      <c r="I7" s="286"/>
      <c r="J7" s="286"/>
      <c r="K7" s="286"/>
      <c r="L7" s="286"/>
      <c r="M7" s="286"/>
      <c r="N7" s="225" t="s">
        <v>3</v>
      </c>
      <c r="O7" s="266" t="s">
        <v>162</v>
      </c>
    </row>
    <row r="8" spans="2:15" ht="12.75" customHeight="1" x14ac:dyDescent="0.2">
      <c r="B8" s="223"/>
      <c r="C8" s="226"/>
      <c r="D8" s="226"/>
      <c r="E8" s="267"/>
      <c r="F8" s="290"/>
      <c r="G8" s="267"/>
      <c r="H8" s="222" t="s">
        <v>92</v>
      </c>
      <c r="I8" s="266" t="s">
        <v>29</v>
      </c>
      <c r="J8" s="287" t="s">
        <v>93</v>
      </c>
      <c r="K8" s="292" t="s">
        <v>29</v>
      </c>
      <c r="L8" s="222" t="s">
        <v>94</v>
      </c>
      <c r="M8" s="266" t="s">
        <v>29</v>
      </c>
      <c r="N8" s="283"/>
      <c r="O8" s="267"/>
    </row>
    <row r="9" spans="2:15" ht="12.75" customHeight="1" x14ac:dyDescent="0.2">
      <c r="B9" s="265"/>
      <c r="C9" s="264"/>
      <c r="D9" s="264"/>
      <c r="E9" s="268"/>
      <c r="F9" s="291"/>
      <c r="G9" s="268"/>
      <c r="H9" s="265"/>
      <c r="I9" s="268"/>
      <c r="J9" s="288"/>
      <c r="K9" s="293"/>
      <c r="L9" s="265"/>
      <c r="M9" s="268"/>
      <c r="N9" s="284"/>
      <c r="O9" s="268"/>
    </row>
    <row r="10" spans="2:15" ht="46.5" customHeight="1" x14ac:dyDescent="0.2">
      <c r="B10" s="83" t="str">
        <f>IF(Matriz!B14="","",Matriz!B14)</f>
        <v>Portería</v>
      </c>
      <c r="C10" s="84" t="str">
        <f>IF(Matriz!C14="","",Matriz!C14)</f>
        <v>Bodegas</v>
      </c>
      <c r="D10" s="85" t="str">
        <f>IF(Matriz!D14="","",Matriz!D14)</f>
        <v>Robo</v>
      </c>
      <c r="E10" s="86" t="str">
        <f>IF(Matriz!F14="","",Matriz!F14)</f>
        <v>Perdida / Sustracción de Productos</v>
      </c>
      <c r="F10" s="75" t="str">
        <f>Matriz!R14</f>
        <v>Riesgo Muy Alto</v>
      </c>
      <c r="G10" s="91" t="s">
        <v>204</v>
      </c>
      <c r="H10" s="4" t="s">
        <v>90</v>
      </c>
      <c r="I10" s="7" t="s">
        <v>30</v>
      </c>
      <c r="J10" s="4" t="s">
        <v>167</v>
      </c>
      <c r="K10" s="7" t="s">
        <v>30</v>
      </c>
      <c r="L10" s="4" t="s">
        <v>244</v>
      </c>
      <c r="M10" s="7" t="s">
        <v>156</v>
      </c>
      <c r="N10" s="22" t="s">
        <v>245</v>
      </c>
      <c r="O10" s="23" t="s">
        <v>246</v>
      </c>
    </row>
    <row r="11" spans="2:15" ht="46.5" customHeight="1" x14ac:dyDescent="0.2">
      <c r="B11" s="83" t="str">
        <f>IF(Matriz!B15="","",Matriz!B15)</f>
        <v>Perímetro Sur</v>
      </c>
      <c r="C11" s="84" t="str">
        <f>IF(Matriz!C15="","",Matriz!C15)</f>
        <v>Contenedor con Productos</v>
      </c>
      <c r="D11" s="85" t="str">
        <f>IF(Matriz!D15="","",Matriz!D15)</f>
        <v>Hurto</v>
      </c>
      <c r="E11" s="86" t="str">
        <f>IF(Matriz!F15="","",Matriz!F15)</f>
        <v>Daños Estructurales</v>
      </c>
      <c r="F11" s="75" t="str">
        <f>Matriz!R15</f>
        <v>Riesgo Moderado</v>
      </c>
      <c r="G11" s="91" t="s">
        <v>204</v>
      </c>
      <c r="H11" s="4" t="s">
        <v>83</v>
      </c>
      <c r="I11" s="7" t="s">
        <v>156</v>
      </c>
      <c r="J11" s="4" t="s">
        <v>75</v>
      </c>
      <c r="K11" s="7" t="s">
        <v>30</v>
      </c>
      <c r="L11" s="4" t="s">
        <v>87</v>
      </c>
      <c r="M11" s="7" t="s">
        <v>156</v>
      </c>
      <c r="N11" s="24" t="s">
        <v>247</v>
      </c>
      <c r="O11" s="25" t="s">
        <v>248</v>
      </c>
    </row>
    <row r="12" spans="2:15" ht="46.5" customHeight="1" x14ac:dyDescent="0.2">
      <c r="B12" s="83" t="str">
        <f>IF(Matriz!B16="","",Matriz!B16)</f>
        <v>Perímetro Sur</v>
      </c>
      <c r="C12" s="84" t="str">
        <f>IF(Matriz!C16="","",Matriz!C16)</f>
        <v>Contenedor de Productos</v>
      </c>
      <c r="D12" s="85" t="str">
        <f>IF(Matriz!D16="","",Matriz!D16)</f>
        <v>Robo</v>
      </c>
      <c r="E12" s="86" t="str">
        <f>IF(Matriz!F16="","",Matriz!F16)</f>
        <v>Perdida / Sustracción de Productos</v>
      </c>
      <c r="F12" s="75" t="str">
        <f>Matriz!R16</f>
        <v>Riesgo Bajo</v>
      </c>
      <c r="G12" s="91" t="s">
        <v>204</v>
      </c>
      <c r="H12" s="4" t="s">
        <v>75</v>
      </c>
      <c r="I12" s="7" t="s">
        <v>156</v>
      </c>
      <c r="J12" s="4" t="s">
        <v>74</v>
      </c>
      <c r="K12" s="7" t="s">
        <v>156</v>
      </c>
      <c r="L12" s="4" t="s">
        <v>197</v>
      </c>
      <c r="M12" s="7" t="s">
        <v>156</v>
      </c>
      <c r="N12" s="24" t="s">
        <v>249</v>
      </c>
      <c r="O12" s="25" t="s">
        <v>250</v>
      </c>
    </row>
    <row r="13" spans="2:15" ht="46.5" customHeight="1" x14ac:dyDescent="0.2">
      <c r="B13" s="83" t="str">
        <f>IF(Matriz!B17="","",Matriz!B17)</f>
        <v>Perímetro Poniente</v>
      </c>
      <c r="C13" s="84" t="str">
        <f>IF(Matriz!C17="","",Matriz!C17)</f>
        <v>Camiones estacionados</v>
      </c>
      <c r="D13" s="85" t="str">
        <f>IF(Matriz!D17="","",Matriz!D17)</f>
        <v>Robo</v>
      </c>
      <c r="E13" s="86" t="str">
        <f>IF(Matriz!F17="","",Matriz!F17)</f>
        <v>Daños Estructurales</v>
      </c>
      <c r="F13" s="75" t="str">
        <f>Matriz!R17</f>
        <v>Riesgo Moderado</v>
      </c>
      <c r="G13" s="91" t="s">
        <v>204</v>
      </c>
      <c r="H13" s="4" t="s">
        <v>74</v>
      </c>
      <c r="I13" s="7" t="s">
        <v>156</v>
      </c>
      <c r="J13" s="4" t="s">
        <v>251</v>
      </c>
      <c r="K13" s="7" t="s">
        <v>156</v>
      </c>
      <c r="L13" s="4" t="s">
        <v>87</v>
      </c>
      <c r="M13" s="7" t="s">
        <v>156</v>
      </c>
      <c r="N13" s="24" t="s">
        <v>252</v>
      </c>
      <c r="O13" s="25" t="s">
        <v>253</v>
      </c>
    </row>
    <row r="14" spans="2:15" ht="46.5" customHeight="1" x14ac:dyDescent="0.2">
      <c r="B14" s="83" t="str">
        <f>IF(Matriz!B18="","",Matriz!B18)</f>
        <v>Portería</v>
      </c>
      <c r="C14" s="84" t="str">
        <f>IF(Matriz!C18="","",Matriz!C18)</f>
        <v>Productos de Bodega</v>
      </c>
      <c r="D14" s="85" t="str">
        <f>IF(Matriz!D18="","",Matriz!D18)</f>
        <v>Robo</v>
      </c>
      <c r="E14" s="86" t="str">
        <f>IF(Matriz!F18="","",Matriz!F18)</f>
        <v>Perdida / Sustracción de Productos</v>
      </c>
      <c r="F14" s="75" t="str">
        <f>Matriz!R18</f>
        <v>Riesgo Moderado</v>
      </c>
      <c r="G14" s="91" t="s">
        <v>204</v>
      </c>
      <c r="H14" s="4" t="s">
        <v>74</v>
      </c>
      <c r="I14" s="7" t="s">
        <v>156</v>
      </c>
      <c r="J14" s="4" t="s">
        <v>86</v>
      </c>
      <c r="K14" s="7" t="s">
        <v>156</v>
      </c>
      <c r="L14" s="4" t="s">
        <v>244</v>
      </c>
      <c r="M14" s="7" t="s">
        <v>156</v>
      </c>
      <c r="N14" s="24" t="s">
        <v>254</v>
      </c>
      <c r="O14" s="25" t="s">
        <v>255</v>
      </c>
    </row>
    <row r="15" spans="2:15" ht="46.5" customHeight="1" x14ac:dyDescent="0.2">
      <c r="B15" s="83" t="str">
        <f>IF(Matriz!B19="","",Matriz!B19)</f>
        <v>Perímetro Sur</v>
      </c>
      <c r="C15" s="84" t="str">
        <f>IF(Matriz!C19="","",Matriz!C19)</f>
        <v>Ingresar en Bodega</v>
      </c>
      <c r="D15" s="85" t="str">
        <f>IF(Matriz!D19="","",Matriz!D19)</f>
        <v>Sabotaje</v>
      </c>
      <c r="E15" s="86" t="str">
        <f>IF(Matriz!F19="","",Matriz!F19)</f>
        <v>Perdida / Sustracción de Productos</v>
      </c>
      <c r="F15" s="75" t="str">
        <f>Matriz!R19</f>
        <v>Riesgo Moderado</v>
      </c>
      <c r="G15" s="91" t="s">
        <v>201</v>
      </c>
      <c r="H15" s="4" t="s">
        <v>199</v>
      </c>
      <c r="I15" s="7" t="s">
        <v>16</v>
      </c>
      <c r="J15" s="4" t="s">
        <v>177</v>
      </c>
      <c r="K15" s="7" t="s">
        <v>158</v>
      </c>
      <c r="L15" s="4" t="s">
        <v>129</v>
      </c>
      <c r="M15" s="7" t="s">
        <v>16</v>
      </c>
      <c r="N15" s="22" t="s">
        <v>294</v>
      </c>
      <c r="O15" s="23" t="s">
        <v>295</v>
      </c>
    </row>
    <row r="16" spans="2:15" ht="46.5" customHeight="1" x14ac:dyDescent="0.2">
      <c r="B16" s="83" t="str">
        <f>IF(Matriz!B20="","",Matriz!B20)</f>
        <v/>
      </c>
      <c r="C16" s="84" t="str">
        <f>IF(Matriz!C20="","",Matriz!C20)</f>
        <v/>
      </c>
      <c r="D16" s="85" t="str">
        <f>IF(Matriz!D20="","",Matriz!D20)</f>
        <v/>
      </c>
      <c r="E16" s="86" t="str">
        <f>IF(Matriz!F20="","",Matriz!F20)</f>
        <v/>
      </c>
      <c r="F16" s="75" t="str">
        <f>Matriz!R20</f>
        <v/>
      </c>
      <c r="G16" s="91"/>
      <c r="H16" s="4"/>
      <c r="I16" s="7"/>
      <c r="J16" s="4"/>
      <c r="K16" s="7"/>
      <c r="L16" s="4"/>
      <c r="M16" s="7"/>
      <c r="N16" s="24"/>
      <c r="O16" s="25"/>
    </row>
    <row r="17" spans="2:15" ht="46.5" customHeight="1" x14ac:dyDescent="0.2">
      <c r="B17" s="83" t="str">
        <f>IF(Matriz!B21="","",Matriz!B21)</f>
        <v/>
      </c>
      <c r="C17" s="84" t="str">
        <f>IF(Matriz!C21="","",Matriz!C21)</f>
        <v/>
      </c>
      <c r="D17" s="85" t="str">
        <f>IF(Matriz!D21="","",Matriz!D21)</f>
        <v/>
      </c>
      <c r="E17" s="86" t="str">
        <f>IF(Matriz!F21="","",Matriz!F21)</f>
        <v/>
      </c>
      <c r="F17" s="75" t="str">
        <f>Matriz!R21</f>
        <v/>
      </c>
      <c r="G17" s="91"/>
      <c r="H17" s="4"/>
      <c r="I17" s="7"/>
      <c r="J17" s="4"/>
      <c r="K17" s="7"/>
      <c r="L17" s="4"/>
      <c r="M17" s="7"/>
      <c r="N17" s="24"/>
      <c r="O17" s="25"/>
    </row>
    <row r="18" spans="2:15" ht="46.5" customHeight="1" x14ac:dyDescent="0.2">
      <c r="B18" s="83" t="str">
        <f>IF(Matriz!B22="","",Matriz!B22)</f>
        <v/>
      </c>
      <c r="C18" s="84" t="str">
        <f>IF(Matriz!C22="","",Matriz!C22)</f>
        <v/>
      </c>
      <c r="D18" s="85" t="str">
        <f>IF(Matriz!D22="","",Matriz!D22)</f>
        <v/>
      </c>
      <c r="E18" s="86" t="str">
        <f>IF(Matriz!F22="","",Matriz!F22)</f>
        <v/>
      </c>
      <c r="F18" s="75" t="str">
        <f>Matriz!R22</f>
        <v/>
      </c>
      <c r="G18" s="91"/>
      <c r="H18" s="4"/>
      <c r="I18" s="7"/>
      <c r="J18" s="4"/>
      <c r="K18" s="7"/>
      <c r="L18" s="4"/>
      <c r="M18" s="7"/>
      <c r="N18" s="24"/>
      <c r="O18" s="25"/>
    </row>
    <row r="19" spans="2:15" ht="46.5" customHeight="1" x14ac:dyDescent="0.2">
      <c r="B19" s="83" t="str">
        <f>IF(Matriz!B23="","",Matriz!B23)</f>
        <v/>
      </c>
      <c r="C19" s="84" t="str">
        <f>IF(Matriz!C23="","",Matriz!C23)</f>
        <v/>
      </c>
      <c r="D19" s="85" t="str">
        <f>IF(Matriz!D23="","",Matriz!D23)</f>
        <v/>
      </c>
      <c r="E19" s="86" t="str">
        <f>IF(Matriz!F23="","",Matriz!F23)</f>
        <v/>
      </c>
      <c r="F19" s="75" t="str">
        <f>Matriz!R23</f>
        <v/>
      </c>
      <c r="G19" s="91"/>
      <c r="H19" s="4"/>
      <c r="I19" s="7"/>
      <c r="J19" s="4"/>
      <c r="K19" s="7"/>
      <c r="L19" s="4"/>
      <c r="M19" s="7"/>
      <c r="N19" s="24"/>
      <c r="O19" s="25"/>
    </row>
    <row r="20" spans="2:15" ht="46.5" customHeight="1" x14ac:dyDescent="0.2">
      <c r="B20" s="83" t="str">
        <f>IF(Matriz!B24="","",Matriz!B24)</f>
        <v/>
      </c>
      <c r="C20" s="84" t="str">
        <f>IF(Matriz!C24="","",Matriz!C24)</f>
        <v/>
      </c>
      <c r="D20" s="85" t="str">
        <f>IF(Matriz!D24="","",Matriz!D24)</f>
        <v/>
      </c>
      <c r="E20" s="86" t="str">
        <f>IF(Matriz!F24="","",Matriz!F24)</f>
        <v/>
      </c>
      <c r="F20" s="75" t="str">
        <f>Matriz!R24</f>
        <v/>
      </c>
      <c r="G20" s="91"/>
      <c r="H20" s="4"/>
      <c r="I20" s="7"/>
      <c r="J20" s="4"/>
      <c r="K20" s="7"/>
      <c r="L20" s="4"/>
      <c r="M20" s="7"/>
      <c r="N20" s="24"/>
      <c r="O20" s="25"/>
    </row>
    <row r="21" spans="2:15" ht="46.5" customHeight="1" x14ac:dyDescent="0.2">
      <c r="B21" s="83" t="str">
        <f>IF(Matriz!B25="","",Matriz!B25)</f>
        <v/>
      </c>
      <c r="C21" s="84" t="str">
        <f>IF(Matriz!C25="","",Matriz!C25)</f>
        <v/>
      </c>
      <c r="D21" s="85" t="str">
        <f>IF(Matriz!D25="","",Matriz!D25)</f>
        <v/>
      </c>
      <c r="E21" s="86" t="str">
        <f>IF(Matriz!F25="","",Matriz!F25)</f>
        <v/>
      </c>
      <c r="F21" s="75" t="str">
        <f>Matriz!R25</f>
        <v/>
      </c>
      <c r="G21" s="91"/>
      <c r="H21" s="4"/>
      <c r="I21" s="7"/>
      <c r="J21" s="4"/>
      <c r="K21" s="7"/>
      <c r="L21" s="4"/>
      <c r="M21" s="7"/>
      <c r="N21" s="24"/>
      <c r="O21" s="25"/>
    </row>
    <row r="22" spans="2:15" ht="46.5" customHeight="1" x14ac:dyDescent="0.2">
      <c r="B22" s="83" t="str">
        <f>IF(Matriz!B26="","",Matriz!B26)</f>
        <v/>
      </c>
      <c r="C22" s="84" t="str">
        <f>IF(Matriz!C26="","",Matriz!C26)</f>
        <v/>
      </c>
      <c r="D22" s="85" t="str">
        <f>IF(Matriz!D26="","",Matriz!D26)</f>
        <v/>
      </c>
      <c r="E22" s="86" t="str">
        <f>IF(Matriz!F26="","",Matriz!F26)</f>
        <v/>
      </c>
      <c r="F22" s="75" t="str">
        <f>Matriz!R26</f>
        <v/>
      </c>
      <c r="G22" s="91"/>
      <c r="H22" s="4"/>
      <c r="I22" s="7"/>
      <c r="J22" s="4"/>
      <c r="K22" s="7"/>
      <c r="L22" s="4"/>
      <c r="M22" s="7"/>
      <c r="N22" s="24"/>
      <c r="O22" s="25"/>
    </row>
    <row r="23" spans="2:15" ht="46.5" customHeight="1" x14ac:dyDescent="0.2">
      <c r="B23" s="83" t="str">
        <f>IF(Matriz!B27="","",Matriz!B27)</f>
        <v/>
      </c>
      <c r="C23" s="84" t="str">
        <f>IF(Matriz!C27="","",Matriz!C27)</f>
        <v/>
      </c>
      <c r="D23" s="85" t="str">
        <f>IF(Matriz!D27="","",Matriz!D27)</f>
        <v/>
      </c>
      <c r="E23" s="86" t="str">
        <f>IF(Matriz!F27="","",Matriz!F27)</f>
        <v/>
      </c>
      <c r="F23" s="75" t="str">
        <f>Matriz!R27</f>
        <v/>
      </c>
      <c r="G23" s="91"/>
      <c r="H23" s="4"/>
      <c r="I23" s="7"/>
      <c r="J23" s="4"/>
      <c r="K23" s="7"/>
      <c r="L23" s="4"/>
      <c r="M23" s="7"/>
      <c r="N23" s="24"/>
      <c r="O23" s="25"/>
    </row>
    <row r="24" spans="2:15" ht="46.5" customHeight="1" x14ac:dyDescent="0.2">
      <c r="B24" s="83" t="str">
        <f>IF(Matriz!B28="","",Matriz!B28)</f>
        <v/>
      </c>
      <c r="C24" s="84" t="str">
        <f>IF(Matriz!C28="","",Matriz!C28)</f>
        <v/>
      </c>
      <c r="D24" s="85" t="str">
        <f>IF(Matriz!D28="","",Matriz!D28)</f>
        <v/>
      </c>
      <c r="E24" s="86" t="str">
        <f>IF(Matriz!F28="","",Matriz!F28)</f>
        <v/>
      </c>
      <c r="F24" s="75" t="str">
        <f>Matriz!R28</f>
        <v/>
      </c>
      <c r="G24" s="91"/>
      <c r="H24" s="4"/>
      <c r="I24" s="7"/>
      <c r="J24" s="4"/>
      <c r="K24" s="7"/>
      <c r="L24" s="4"/>
      <c r="M24" s="7"/>
      <c r="N24" s="24"/>
      <c r="O24" s="25"/>
    </row>
    <row r="25" spans="2:15" ht="46.5" customHeight="1" x14ac:dyDescent="0.2">
      <c r="B25" s="83" t="str">
        <f>IF(Matriz!B29="","",Matriz!B29)</f>
        <v/>
      </c>
      <c r="C25" s="84" t="str">
        <f>IF(Matriz!C29="","",Matriz!C29)</f>
        <v/>
      </c>
      <c r="D25" s="85" t="str">
        <f>IF(Matriz!D29="","",Matriz!D29)</f>
        <v/>
      </c>
      <c r="E25" s="86" t="str">
        <f>IF(Matriz!F29="","",Matriz!F29)</f>
        <v/>
      </c>
      <c r="F25" s="75" t="str">
        <f>Matriz!R29</f>
        <v/>
      </c>
      <c r="G25" s="91"/>
      <c r="H25" s="4"/>
      <c r="I25" s="7"/>
      <c r="J25" s="4"/>
      <c r="K25" s="7"/>
      <c r="L25" s="4"/>
      <c r="M25" s="7"/>
      <c r="N25" s="24"/>
      <c r="O25" s="25"/>
    </row>
    <row r="26" spans="2:15" ht="46.5" customHeight="1" x14ac:dyDescent="0.2">
      <c r="B26" s="83" t="str">
        <f>IF(Matriz!B30="","",Matriz!B30)</f>
        <v/>
      </c>
      <c r="C26" s="84" t="str">
        <f>IF(Matriz!C30="","",Matriz!C30)</f>
        <v/>
      </c>
      <c r="D26" s="85" t="str">
        <f>IF(Matriz!D30="","",Matriz!D30)</f>
        <v/>
      </c>
      <c r="E26" s="86" t="str">
        <f>IF(Matriz!F30="","",Matriz!F30)</f>
        <v/>
      </c>
      <c r="F26" s="75" t="str">
        <f>Matriz!R30</f>
        <v/>
      </c>
      <c r="G26" s="91"/>
      <c r="H26" s="4"/>
      <c r="I26" s="7"/>
      <c r="J26" s="4"/>
      <c r="K26" s="7"/>
      <c r="L26" s="4"/>
      <c r="M26" s="7"/>
      <c r="N26" s="24"/>
      <c r="O26" s="25"/>
    </row>
    <row r="27" spans="2:15" ht="46.5" customHeight="1" x14ac:dyDescent="0.2">
      <c r="B27" s="83" t="str">
        <f>IF(Matriz!B31="","",Matriz!B31)</f>
        <v/>
      </c>
      <c r="C27" s="84" t="str">
        <f>IF(Matriz!C31="","",Matriz!C31)</f>
        <v/>
      </c>
      <c r="D27" s="85" t="str">
        <f>IF(Matriz!D31="","",Matriz!D31)</f>
        <v/>
      </c>
      <c r="E27" s="86" t="str">
        <f>IF(Matriz!F31="","",Matriz!F31)</f>
        <v/>
      </c>
      <c r="F27" s="75" t="str">
        <f>Matriz!R31</f>
        <v/>
      </c>
      <c r="G27" s="91"/>
      <c r="H27" s="4"/>
      <c r="I27" s="7"/>
      <c r="J27" s="4"/>
      <c r="K27" s="7"/>
      <c r="L27" s="4"/>
      <c r="M27" s="7"/>
      <c r="N27" s="24"/>
      <c r="O27" s="25"/>
    </row>
    <row r="28" spans="2:15" ht="46.5" customHeight="1" x14ac:dyDescent="0.2">
      <c r="B28" s="83" t="str">
        <f>IF(Matriz!B32="","",Matriz!B32)</f>
        <v/>
      </c>
      <c r="C28" s="84" t="str">
        <f>IF(Matriz!C32="","",Matriz!C32)</f>
        <v/>
      </c>
      <c r="D28" s="85" t="str">
        <f>IF(Matriz!D32="","",Matriz!D32)</f>
        <v/>
      </c>
      <c r="E28" s="86" t="str">
        <f>IF(Matriz!F32="","",Matriz!F32)</f>
        <v/>
      </c>
      <c r="F28" s="75" t="str">
        <f>Matriz!R32</f>
        <v/>
      </c>
      <c r="G28" s="91"/>
      <c r="H28" s="4"/>
      <c r="I28" s="7"/>
      <c r="J28" s="4"/>
      <c r="K28" s="7"/>
      <c r="L28" s="4"/>
      <c r="M28" s="7"/>
      <c r="N28" s="24"/>
      <c r="O28" s="25"/>
    </row>
    <row r="29" spans="2:15" ht="46.5" customHeight="1" thickBot="1" x14ac:dyDescent="0.25">
      <c r="B29" s="87" t="str">
        <f>IF(Matriz!B33="","",Matriz!B33)</f>
        <v/>
      </c>
      <c r="C29" s="88" t="str">
        <f>IF(Matriz!C33="","",Matriz!C33)</f>
        <v/>
      </c>
      <c r="D29" s="89" t="str">
        <f>IF(Matriz!D33="","",Matriz!D33)</f>
        <v/>
      </c>
      <c r="E29" s="90" t="str">
        <f>IF(Matriz!F33="","",Matriz!F33)</f>
        <v/>
      </c>
      <c r="F29" s="75" t="str">
        <f>Matriz!R33</f>
        <v/>
      </c>
      <c r="G29" s="92"/>
      <c r="H29" s="10"/>
      <c r="I29" s="13"/>
      <c r="J29" s="10"/>
      <c r="K29" s="13"/>
      <c r="L29" s="10"/>
      <c r="M29" s="13"/>
      <c r="N29" s="26"/>
      <c r="O29" s="27"/>
    </row>
    <row r="30" spans="2:15" x14ac:dyDescent="0.2"/>
  </sheetData>
  <mergeCells count="15">
    <mergeCell ref="F7:F9"/>
    <mergeCell ref="I8:I9"/>
    <mergeCell ref="K8:K9"/>
    <mergeCell ref="M8:M9"/>
    <mergeCell ref="B7:B9"/>
    <mergeCell ref="D7:D9"/>
    <mergeCell ref="E7:E9"/>
    <mergeCell ref="C7:C9"/>
    <mergeCell ref="G7:G9"/>
    <mergeCell ref="N7:N9"/>
    <mergeCell ref="O7:O9"/>
    <mergeCell ref="H8:H9"/>
    <mergeCell ref="H7:M7"/>
    <mergeCell ref="J8:J9"/>
    <mergeCell ref="L8:L9"/>
  </mergeCells>
  <conditionalFormatting sqref="F10:F29">
    <cfRule type="expression" dxfId="22" priority="15">
      <formula>F10="Riesgo Grave"</formula>
    </cfRule>
    <cfRule type="expression" dxfId="21" priority="16">
      <formula>F10="Riesgo Muy Alto"</formula>
    </cfRule>
    <cfRule type="expression" dxfId="20" priority="17">
      <formula>F10="Riesgo Alto"</formula>
    </cfRule>
    <cfRule type="expression" dxfId="19" priority="18">
      <formula>F10="Riesgo Moderado"</formula>
    </cfRule>
    <cfRule type="expression" dxfId="18" priority="19">
      <formula>F10="Riesgo Medio Bajo"</formula>
    </cfRule>
    <cfRule type="expression" dxfId="17" priority="20">
      <formula>F10="Riesgo Bajo"</formula>
    </cfRule>
  </conditionalFormatting>
  <conditionalFormatting sqref="F10:F29">
    <cfRule type="expression" dxfId="16" priority="14">
      <formula>F10=""</formula>
    </cfRule>
  </conditionalFormatting>
  <pageMargins left="0.70866141732283472" right="0.70866141732283472" top="0.74803149606299213" bottom="0.74803149606299213" header="0.31496062992125984" footer="0.31496062992125984"/>
  <pageSetup scale="37" fitToHeight="4"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0000000}">
          <x14:formula1>
            <xm:f>Datos!$H$4:$H$11</xm:f>
          </x14:formula1>
          <xm:sqref>I10:I29 K10:K29 M10:M29</xm:sqref>
        </x14:dataValidation>
        <x14:dataValidation type="list" allowBlank="1" showInputMessage="1" showErrorMessage="1" xr:uid="{00000000-0002-0000-0400-000001000000}">
          <x14:formula1>
            <xm:f>Datos!$K$4:$K$7</xm:f>
          </x14:formula1>
          <xm:sqref>G10:G29</xm:sqref>
        </x14:dataValidation>
        <x14:dataValidation type="list" allowBlank="1" showInputMessage="1" showErrorMessage="1" xr:uid="{00000000-0002-0000-0400-000002000000}">
          <x14:formula1>
            <xm:f>Datos!$G$4:$G$42</xm:f>
          </x14:formula1>
          <xm:sqref>L10:L29 H10:H29 J10:J29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30"/>
  <sheetViews>
    <sheetView showGridLines="0" topLeftCell="A5" zoomScale="80" zoomScaleNormal="80" workbookViewId="0">
      <selection activeCell="B16" sqref="B16"/>
    </sheetView>
  </sheetViews>
  <sheetFormatPr baseColWidth="10" defaultColWidth="0" defaultRowHeight="0" customHeight="1" zeroHeight="1" x14ac:dyDescent="0.2"/>
  <cols>
    <col min="1" max="1" width="3.140625" style="32" customWidth="1"/>
    <col min="2" max="3" width="22.85546875" style="32" customWidth="1"/>
    <col min="4" max="4" width="18.42578125" style="32" customWidth="1"/>
    <col min="5" max="6" width="20.28515625" style="32" customWidth="1"/>
    <col min="7" max="7" width="22.42578125" style="32" customWidth="1"/>
    <col min="8" max="9" width="15.7109375" style="32" customWidth="1"/>
    <col min="10" max="10" width="19.140625" style="32" customWidth="1"/>
    <col min="11" max="12" width="22.140625" style="32" customWidth="1"/>
    <col min="13" max="14" width="15.7109375" style="32" customWidth="1"/>
    <col min="15" max="15" width="22.28515625" style="32" customWidth="1"/>
    <col min="16" max="16" width="5" style="32" customWidth="1"/>
    <col min="17" max="16384" width="11.42578125" style="32" hidden="1"/>
  </cols>
  <sheetData>
    <row r="1" spans="2:15" ht="12.75" x14ac:dyDescent="0.2"/>
    <row r="2" spans="2:15" s="35" customFormat="1" ht="41.25" customHeight="1" x14ac:dyDescent="0.4">
      <c r="B2" s="33" t="s">
        <v>222</v>
      </c>
      <c r="C2" s="33"/>
      <c r="D2" s="34"/>
      <c r="E2" s="34"/>
      <c r="F2" s="34"/>
      <c r="G2" s="34"/>
      <c r="H2" s="34"/>
      <c r="I2" s="34"/>
      <c r="M2" s="34"/>
      <c r="N2" s="34"/>
    </row>
    <row r="3" spans="2:15" s="35" customFormat="1" ht="14.25" x14ac:dyDescent="0.2">
      <c r="B3" s="36"/>
      <c r="C3" s="36"/>
      <c r="D3" s="36"/>
      <c r="E3" s="36"/>
      <c r="F3" s="36"/>
      <c r="G3" s="36"/>
      <c r="H3" s="36"/>
      <c r="I3" s="36"/>
      <c r="M3" s="36"/>
      <c r="N3" s="36"/>
    </row>
    <row r="4" spans="2:15" s="35" customFormat="1" ht="32.25" customHeight="1" x14ac:dyDescent="0.4">
      <c r="B4" s="37" t="s">
        <v>16</v>
      </c>
      <c r="C4" s="46" t="str">
        <f>Matriz!C4</f>
        <v>XXXX</v>
      </c>
      <c r="D4" s="80"/>
      <c r="E4" s="80"/>
      <c r="F4" s="80"/>
      <c r="G4" s="80"/>
      <c r="H4" s="93"/>
      <c r="I4" s="36"/>
      <c r="L4" s="34"/>
      <c r="M4" s="34"/>
      <c r="N4" s="36"/>
    </row>
    <row r="5" spans="2:15" s="35" customFormat="1" ht="32.25" customHeight="1" x14ac:dyDescent="0.4">
      <c r="B5" s="37" t="s">
        <v>18</v>
      </c>
      <c r="C5" s="46" t="str">
        <f>Matriz!C5</f>
        <v>COMBI XXXX - XXXX</v>
      </c>
      <c r="D5" s="80"/>
      <c r="E5" s="80"/>
      <c r="F5" s="80"/>
      <c r="G5" s="80"/>
      <c r="H5" s="93"/>
      <c r="I5" s="36"/>
      <c r="L5" s="34"/>
      <c r="M5" s="34"/>
      <c r="N5" s="36"/>
    </row>
    <row r="6" spans="2:15" ht="13.5" thickBot="1" x14ac:dyDescent="0.25"/>
    <row r="7" spans="2:15" ht="15.75" customHeight="1" x14ac:dyDescent="0.2">
      <c r="B7" s="222" t="s">
        <v>8</v>
      </c>
      <c r="C7" s="225" t="s">
        <v>0</v>
      </c>
      <c r="D7" s="285" t="s">
        <v>6</v>
      </c>
      <c r="E7" s="225" t="s">
        <v>200</v>
      </c>
      <c r="F7" s="303" t="s">
        <v>3</v>
      </c>
      <c r="G7" s="301"/>
      <c r="H7" s="294" t="s">
        <v>261</v>
      </c>
      <c r="I7" s="294" t="s">
        <v>260</v>
      </c>
      <c r="J7" s="294" t="s">
        <v>223</v>
      </c>
      <c r="K7" s="301" t="s">
        <v>162</v>
      </c>
      <c r="L7" s="301"/>
      <c r="M7" s="294" t="s">
        <v>261</v>
      </c>
      <c r="N7" s="294" t="s">
        <v>260</v>
      </c>
      <c r="O7" s="305" t="s">
        <v>224</v>
      </c>
    </row>
    <row r="8" spans="2:15" ht="12.75" customHeight="1" x14ac:dyDescent="0.2">
      <c r="B8" s="223"/>
      <c r="C8" s="226"/>
      <c r="D8" s="307"/>
      <c r="E8" s="226"/>
      <c r="F8" s="304"/>
      <c r="G8" s="302"/>
      <c r="H8" s="295"/>
      <c r="I8" s="295"/>
      <c r="J8" s="295"/>
      <c r="K8" s="302"/>
      <c r="L8" s="302"/>
      <c r="M8" s="295"/>
      <c r="N8" s="295"/>
      <c r="O8" s="306"/>
    </row>
    <row r="9" spans="2:15" ht="12.75" customHeight="1" thickBot="1" x14ac:dyDescent="0.25">
      <c r="B9" s="223"/>
      <c r="C9" s="226"/>
      <c r="D9" s="307"/>
      <c r="E9" s="226"/>
      <c r="F9" s="304"/>
      <c r="G9" s="302"/>
      <c r="H9" s="296"/>
      <c r="I9" s="296"/>
      <c r="J9" s="296"/>
      <c r="K9" s="302"/>
      <c r="L9" s="302"/>
      <c r="M9" s="296"/>
      <c r="N9" s="296"/>
      <c r="O9" s="306"/>
    </row>
    <row r="10" spans="2:15" ht="46.5" customHeight="1" x14ac:dyDescent="0.2">
      <c r="B10" s="94" t="str">
        <f>IF('Acciones Preventivas'!B10="","",'Acciones Preventivas'!B10)</f>
        <v>Portería</v>
      </c>
      <c r="C10" s="95" t="str">
        <f>IF('Acciones Preventivas'!D10="","",'Acciones Preventivas'!D10)</f>
        <v>Robo</v>
      </c>
      <c r="D10" s="96" t="str">
        <f>IF('Acciones Preventivas'!F10="","",'Acciones Preventivas'!F10)</f>
        <v>Riesgo Muy Alto</v>
      </c>
      <c r="E10" s="97" t="str">
        <f>IF('Acciones Preventivas'!G10="","",'Acciones Preventivas'!G10)</f>
        <v>Mitigar, Reducir, Minimizar</v>
      </c>
      <c r="F10" s="299" t="str">
        <f>IF('Acciones Preventivas'!N10="","",'Acciones Preventivas'!N10)</f>
        <v xml:space="preserve">El portón debe permanecer cerrado, los ingresos deben ser autorizados antes de abrir el portón en horarios NO hábiles. </v>
      </c>
      <c r="G10" s="298"/>
      <c r="H10" s="118"/>
      <c r="I10" s="118"/>
      <c r="J10" s="104" t="s">
        <v>256</v>
      </c>
      <c r="K10" s="298" t="str">
        <f>IF('Acciones Preventivas'!O10="","",'Acciones Preventivas'!O10)</f>
        <v>El cliente debe proveer listado de camiones autorizados para transitar en la planta, en horarios NO hábiles se debe enviar correo electrónico para ingresar. Habilitar cámara en la salida con megapíxeles suficientes que se pueda grabar el rostro y patente de los vehículos.</v>
      </c>
      <c r="L10" s="298"/>
      <c r="M10" s="118"/>
      <c r="N10" s="118"/>
      <c r="O10" s="105" t="s">
        <v>258</v>
      </c>
    </row>
    <row r="11" spans="2:15" ht="46.5" customHeight="1" x14ac:dyDescent="0.2">
      <c r="B11" s="98" t="str">
        <f>IF('Acciones Preventivas'!B11="","",'Acciones Preventivas'!B11)</f>
        <v>Perímetro Sur</v>
      </c>
      <c r="C11" s="99" t="str">
        <f>IF('Acciones Preventivas'!D11="","",'Acciones Preventivas'!D11)</f>
        <v>Hurto</v>
      </c>
      <c r="D11" s="100" t="str">
        <f>IF('Acciones Preventivas'!F11="","",'Acciones Preventivas'!F11)</f>
        <v>Riesgo Moderado</v>
      </c>
      <c r="E11" s="108" t="str">
        <f>IF('Acciones Preventivas'!G11="","",'Acciones Preventivas'!G11)</f>
        <v>Mitigar, Reducir, Minimizar</v>
      </c>
      <c r="F11" s="299" t="str">
        <f>IF('Acciones Preventivas'!N11="","",'Acciones Preventivas'!N11)</f>
        <v>Se debe realizar rondas disuasivas por el sector enfatizando el lugar del contenedor con los productos, además de video rondas de apoyo al Guardia.</v>
      </c>
      <c r="G11" s="298"/>
      <c r="H11" s="118"/>
      <c r="I11" s="118"/>
      <c r="J11" s="104" t="s">
        <v>257</v>
      </c>
      <c r="K11" s="298" t="str">
        <f>IF('Acciones Preventivas'!O11="","",'Acciones Preventivas'!O11)</f>
        <v>Se debe sacar los equipos del contenedor retirando el objetivo o blanco, la reparación de las cámaras PTZ es necesaria para las video rondas.</v>
      </c>
      <c r="L11" s="298"/>
      <c r="M11" s="118"/>
      <c r="N11" s="118"/>
      <c r="O11" s="105" t="s">
        <v>256</v>
      </c>
    </row>
    <row r="12" spans="2:15" ht="46.5" customHeight="1" x14ac:dyDescent="0.2">
      <c r="B12" s="98" t="str">
        <f>IF('Acciones Preventivas'!B12="","",'Acciones Preventivas'!B12)</f>
        <v>Perímetro Sur</v>
      </c>
      <c r="C12" s="99" t="str">
        <f>IF('Acciones Preventivas'!D12="","",'Acciones Preventivas'!D12)</f>
        <v>Robo</v>
      </c>
      <c r="D12" s="100" t="str">
        <f>IF('Acciones Preventivas'!F12="","",'Acciones Preventivas'!F12)</f>
        <v>Riesgo Bajo</v>
      </c>
      <c r="E12" s="108" t="str">
        <f>IF('Acciones Preventivas'!G12="","",'Acciones Preventivas'!G12)</f>
        <v>Mitigar, Reducir, Minimizar</v>
      </c>
      <c r="F12" s="299" t="str">
        <f>IF('Acciones Preventivas'!N12="","",'Acciones Preventivas'!N12)</f>
        <v>Aplicar rondas en el perímetro.</v>
      </c>
      <c r="G12" s="298"/>
      <c r="H12" s="118"/>
      <c r="I12" s="118"/>
      <c r="J12" s="104" t="s">
        <v>257</v>
      </c>
      <c r="K12" s="298" t="str">
        <f>IF('Acciones Preventivas'!O12="","",'Acciones Preventivas'!O12)</f>
        <v>Se debe reforzar o retirar los elementos que se encuentran al interior del contenedor. Reparar PTZ del sector.</v>
      </c>
      <c r="L12" s="298"/>
      <c r="M12" s="118"/>
      <c r="N12" s="118"/>
      <c r="O12" s="105" t="s">
        <v>258</v>
      </c>
    </row>
    <row r="13" spans="2:15" ht="46.5" customHeight="1" x14ac:dyDescent="0.2">
      <c r="B13" s="98" t="str">
        <f>IF('Acciones Preventivas'!B13="","",'Acciones Preventivas'!B13)</f>
        <v>Perímetro Poniente</v>
      </c>
      <c r="C13" s="99" t="str">
        <f>IF('Acciones Preventivas'!D13="","",'Acciones Preventivas'!D13)</f>
        <v>Robo</v>
      </c>
      <c r="D13" s="100" t="str">
        <f>IF('Acciones Preventivas'!F13="","",'Acciones Preventivas'!F13)</f>
        <v>Riesgo Moderado</v>
      </c>
      <c r="E13" s="108" t="str">
        <f>IF('Acciones Preventivas'!G13="","",'Acciones Preventivas'!G13)</f>
        <v>Mitigar, Reducir, Minimizar</v>
      </c>
      <c r="F13" s="299" t="str">
        <f>IF('Acciones Preventivas'!N13="","",'Acciones Preventivas'!N13)</f>
        <v>Realizar rondas disuasivas por el sector.</v>
      </c>
      <c r="G13" s="298"/>
      <c r="H13" s="118"/>
      <c r="I13" s="118"/>
      <c r="J13" s="104" t="s">
        <v>257</v>
      </c>
      <c r="K13" s="298" t="str">
        <f>IF('Acciones Preventivas'!O13="","",'Acciones Preventivas'!O13)</f>
        <v>Se debe instalar mayor iluminación hacia el perímetro, con el fin de tener mayor visión para los estacionamientos, de igual forma la reparación del cerco eléctrico.</v>
      </c>
      <c r="L13" s="298"/>
      <c r="M13" s="118"/>
      <c r="N13" s="118"/>
      <c r="O13" s="105" t="s">
        <v>258</v>
      </c>
    </row>
    <row r="14" spans="2:15" ht="46.5" customHeight="1" x14ac:dyDescent="0.2">
      <c r="B14" s="98" t="str">
        <f>IF('Acciones Preventivas'!B14="","",'Acciones Preventivas'!B14)</f>
        <v>Portería</v>
      </c>
      <c r="C14" s="99" t="str">
        <f>IF('Acciones Preventivas'!D14="","",'Acciones Preventivas'!D14)</f>
        <v>Robo</v>
      </c>
      <c r="D14" s="100" t="str">
        <f>IF('Acciones Preventivas'!F14="","",'Acciones Preventivas'!F14)</f>
        <v>Riesgo Moderado</v>
      </c>
      <c r="E14" s="108" t="str">
        <f>IF('Acciones Preventivas'!G14="","",'Acciones Preventivas'!G14)</f>
        <v>Mitigar, Reducir, Minimizar</v>
      </c>
      <c r="F14" s="299" t="str">
        <f>IF('Acciones Preventivas'!N14="","",'Acciones Preventivas'!N14)</f>
        <v>Realizar rondas perimetrales dando énfasis en el sector.</v>
      </c>
      <c r="G14" s="298"/>
      <c r="H14" s="118"/>
      <c r="I14" s="118"/>
      <c r="J14" s="104" t="s">
        <v>257</v>
      </c>
      <c r="K14" s="298" t="str">
        <f>IF('Acciones Preventivas'!O14="","",'Acciones Preventivas'!O14)</f>
        <v>Las cámaras de la entrada deben tener mayor nitidez en megapíxeles, esto permitiría en un probable ilícito grabar con mayor nitidez las evidencias de grabación.</v>
      </c>
      <c r="L14" s="298"/>
      <c r="M14" s="118"/>
      <c r="N14" s="118"/>
      <c r="O14" s="105" t="s">
        <v>256</v>
      </c>
    </row>
    <row r="15" spans="2:15" ht="46.5" customHeight="1" x14ac:dyDescent="0.2">
      <c r="B15" s="98" t="str">
        <f>IF('Acciones Preventivas'!B15="","",'Acciones Preventivas'!B15)</f>
        <v>Perímetro Sur</v>
      </c>
      <c r="C15" s="99" t="str">
        <f>IF('Acciones Preventivas'!D15="","",'Acciones Preventivas'!D15)</f>
        <v>Sabotaje</v>
      </c>
      <c r="D15" s="100" t="str">
        <f>IF('Acciones Preventivas'!F15="","",'Acciones Preventivas'!F15)</f>
        <v>Riesgo Moderado</v>
      </c>
      <c r="E15" s="108" t="str">
        <f>IF('Acciones Preventivas'!G15="","",'Acciones Preventivas'!G15)</f>
        <v>Eliminar el Riesgo</v>
      </c>
      <c r="F15" s="299" t="str">
        <f>IF('Acciones Preventivas'!N15="","",'Acciones Preventivas'!N15)</f>
        <v>- Cambiar bodega</v>
      </c>
      <c r="G15" s="298"/>
      <c r="H15" s="118"/>
      <c r="I15" s="118"/>
      <c r="J15" s="104"/>
      <c r="K15" s="298" t="str">
        <f>IF('Acciones Preventivas'!O15="","",'Acciones Preventivas'!O15)</f>
        <v>- Mejorar Ilumincacion</v>
      </c>
      <c r="L15" s="298"/>
      <c r="M15" s="118"/>
      <c r="N15" s="118"/>
      <c r="O15" s="105"/>
    </row>
    <row r="16" spans="2:15" ht="46.5" customHeight="1" x14ac:dyDescent="0.2">
      <c r="B16" s="98" t="str">
        <f>IF('Acciones Preventivas'!B16="","",'Acciones Preventivas'!B16)</f>
        <v/>
      </c>
      <c r="C16" s="99" t="str">
        <f>IF('Acciones Preventivas'!D16="","",'Acciones Preventivas'!D16)</f>
        <v/>
      </c>
      <c r="D16" s="100" t="str">
        <f>IF('Acciones Preventivas'!F16="","",'Acciones Preventivas'!F16)</f>
        <v/>
      </c>
      <c r="E16" s="108" t="str">
        <f>IF('Acciones Preventivas'!G16="","",'Acciones Preventivas'!G16)</f>
        <v/>
      </c>
      <c r="F16" s="299" t="str">
        <f>IF('Acciones Preventivas'!N16="","",'Acciones Preventivas'!N16)</f>
        <v/>
      </c>
      <c r="G16" s="298"/>
      <c r="H16" s="118"/>
      <c r="I16" s="118"/>
      <c r="J16" s="104"/>
      <c r="K16" s="298" t="str">
        <f>IF('Acciones Preventivas'!O16="","",'Acciones Preventivas'!O16)</f>
        <v/>
      </c>
      <c r="L16" s="298"/>
      <c r="M16" s="118"/>
      <c r="N16" s="118"/>
      <c r="O16" s="105"/>
    </row>
    <row r="17" spans="2:15" ht="46.5" customHeight="1" x14ac:dyDescent="0.2">
      <c r="B17" s="98" t="str">
        <f>IF('Acciones Preventivas'!B17="","",'Acciones Preventivas'!B17)</f>
        <v/>
      </c>
      <c r="C17" s="99" t="str">
        <f>IF('Acciones Preventivas'!D17="","",'Acciones Preventivas'!D17)</f>
        <v/>
      </c>
      <c r="D17" s="100" t="str">
        <f>IF('Acciones Preventivas'!F17="","",'Acciones Preventivas'!F17)</f>
        <v/>
      </c>
      <c r="E17" s="108" t="str">
        <f>IF('Acciones Preventivas'!G17="","",'Acciones Preventivas'!G17)</f>
        <v/>
      </c>
      <c r="F17" s="299" t="str">
        <f>IF('Acciones Preventivas'!N17="","",'Acciones Preventivas'!N17)</f>
        <v/>
      </c>
      <c r="G17" s="298"/>
      <c r="H17" s="118"/>
      <c r="I17" s="118"/>
      <c r="J17" s="104"/>
      <c r="K17" s="298" t="str">
        <f>IF('Acciones Preventivas'!O17="","",'Acciones Preventivas'!O17)</f>
        <v/>
      </c>
      <c r="L17" s="298"/>
      <c r="M17" s="118"/>
      <c r="N17" s="118"/>
      <c r="O17" s="105"/>
    </row>
    <row r="18" spans="2:15" ht="46.5" customHeight="1" x14ac:dyDescent="0.2">
      <c r="B18" s="98" t="str">
        <f>IF('Acciones Preventivas'!B18="","",'Acciones Preventivas'!B18)</f>
        <v/>
      </c>
      <c r="C18" s="99" t="str">
        <f>IF('Acciones Preventivas'!D18="","",'Acciones Preventivas'!D18)</f>
        <v/>
      </c>
      <c r="D18" s="100" t="str">
        <f>IF('Acciones Preventivas'!F18="","",'Acciones Preventivas'!F18)</f>
        <v/>
      </c>
      <c r="E18" s="108" t="str">
        <f>IF('Acciones Preventivas'!G18="","",'Acciones Preventivas'!G18)</f>
        <v/>
      </c>
      <c r="F18" s="299" t="str">
        <f>IF('Acciones Preventivas'!N18="","",'Acciones Preventivas'!N18)</f>
        <v/>
      </c>
      <c r="G18" s="298"/>
      <c r="H18" s="118"/>
      <c r="I18" s="118"/>
      <c r="J18" s="104"/>
      <c r="K18" s="298" t="str">
        <f>IF('Acciones Preventivas'!O18="","",'Acciones Preventivas'!O18)</f>
        <v/>
      </c>
      <c r="L18" s="298"/>
      <c r="M18" s="118"/>
      <c r="N18" s="118"/>
      <c r="O18" s="105"/>
    </row>
    <row r="19" spans="2:15" ht="46.5" customHeight="1" x14ac:dyDescent="0.2">
      <c r="B19" s="98" t="str">
        <f>IF('Acciones Preventivas'!B19="","",'Acciones Preventivas'!B19)</f>
        <v/>
      </c>
      <c r="C19" s="99" t="str">
        <f>IF('Acciones Preventivas'!D19="","",'Acciones Preventivas'!D19)</f>
        <v/>
      </c>
      <c r="D19" s="100" t="str">
        <f>IF('Acciones Preventivas'!F19="","",'Acciones Preventivas'!F19)</f>
        <v/>
      </c>
      <c r="E19" s="108" t="str">
        <f>IF('Acciones Preventivas'!G19="","",'Acciones Preventivas'!G19)</f>
        <v/>
      </c>
      <c r="F19" s="299" t="str">
        <f>IF('Acciones Preventivas'!N19="","",'Acciones Preventivas'!N19)</f>
        <v/>
      </c>
      <c r="G19" s="298"/>
      <c r="H19" s="118"/>
      <c r="I19" s="118"/>
      <c r="J19" s="104"/>
      <c r="K19" s="298" t="str">
        <f>IF('Acciones Preventivas'!O19="","",'Acciones Preventivas'!O19)</f>
        <v/>
      </c>
      <c r="L19" s="298"/>
      <c r="M19" s="118"/>
      <c r="N19" s="118"/>
      <c r="O19" s="105"/>
    </row>
    <row r="20" spans="2:15" ht="46.5" customHeight="1" x14ac:dyDescent="0.2">
      <c r="B20" s="98" t="str">
        <f>IF('Acciones Preventivas'!B20="","",'Acciones Preventivas'!B20)</f>
        <v/>
      </c>
      <c r="C20" s="99" t="str">
        <f>IF('Acciones Preventivas'!D20="","",'Acciones Preventivas'!D20)</f>
        <v/>
      </c>
      <c r="D20" s="100" t="str">
        <f>IF('Acciones Preventivas'!F20="","",'Acciones Preventivas'!F20)</f>
        <v/>
      </c>
      <c r="E20" s="108" t="str">
        <f>IF('Acciones Preventivas'!G20="","",'Acciones Preventivas'!G20)</f>
        <v/>
      </c>
      <c r="F20" s="299" t="str">
        <f>IF('Acciones Preventivas'!N20="","",'Acciones Preventivas'!N20)</f>
        <v/>
      </c>
      <c r="G20" s="298"/>
      <c r="H20" s="118"/>
      <c r="I20" s="118"/>
      <c r="J20" s="104"/>
      <c r="K20" s="298" t="str">
        <f>IF('Acciones Preventivas'!O20="","",'Acciones Preventivas'!O20)</f>
        <v/>
      </c>
      <c r="L20" s="298"/>
      <c r="M20" s="118"/>
      <c r="N20" s="118"/>
      <c r="O20" s="105"/>
    </row>
    <row r="21" spans="2:15" ht="46.5" customHeight="1" x14ac:dyDescent="0.2">
      <c r="B21" s="98" t="str">
        <f>IF('Acciones Preventivas'!B21="","",'Acciones Preventivas'!B21)</f>
        <v/>
      </c>
      <c r="C21" s="99" t="str">
        <f>IF('Acciones Preventivas'!D21="","",'Acciones Preventivas'!D21)</f>
        <v/>
      </c>
      <c r="D21" s="100" t="str">
        <f>IF('Acciones Preventivas'!F21="","",'Acciones Preventivas'!F21)</f>
        <v/>
      </c>
      <c r="E21" s="108" t="str">
        <f>IF('Acciones Preventivas'!G21="","",'Acciones Preventivas'!G21)</f>
        <v/>
      </c>
      <c r="F21" s="299" t="str">
        <f>IF('Acciones Preventivas'!N21="","",'Acciones Preventivas'!N21)</f>
        <v/>
      </c>
      <c r="G21" s="298"/>
      <c r="H21" s="118"/>
      <c r="I21" s="118"/>
      <c r="J21" s="104"/>
      <c r="K21" s="298" t="str">
        <f>IF('Acciones Preventivas'!O21="","",'Acciones Preventivas'!O21)</f>
        <v/>
      </c>
      <c r="L21" s="298"/>
      <c r="M21" s="118"/>
      <c r="N21" s="118"/>
      <c r="O21" s="105"/>
    </row>
    <row r="22" spans="2:15" ht="46.5" customHeight="1" x14ac:dyDescent="0.2">
      <c r="B22" s="98" t="str">
        <f>IF('Acciones Preventivas'!B22="","",'Acciones Preventivas'!B22)</f>
        <v/>
      </c>
      <c r="C22" s="99" t="str">
        <f>IF('Acciones Preventivas'!D22="","",'Acciones Preventivas'!D22)</f>
        <v/>
      </c>
      <c r="D22" s="100" t="str">
        <f>IF('Acciones Preventivas'!F22="","",'Acciones Preventivas'!F22)</f>
        <v/>
      </c>
      <c r="E22" s="108" t="str">
        <f>IF('Acciones Preventivas'!G22="","",'Acciones Preventivas'!G22)</f>
        <v/>
      </c>
      <c r="F22" s="299" t="str">
        <f>IF('Acciones Preventivas'!N22="","",'Acciones Preventivas'!N22)</f>
        <v/>
      </c>
      <c r="G22" s="298"/>
      <c r="H22" s="118"/>
      <c r="I22" s="118"/>
      <c r="J22" s="104"/>
      <c r="K22" s="298" t="str">
        <f>IF('Acciones Preventivas'!O22="","",'Acciones Preventivas'!O22)</f>
        <v/>
      </c>
      <c r="L22" s="298"/>
      <c r="M22" s="118"/>
      <c r="N22" s="118"/>
      <c r="O22" s="105"/>
    </row>
    <row r="23" spans="2:15" ht="46.5" customHeight="1" x14ac:dyDescent="0.2">
      <c r="B23" s="98" t="str">
        <f>IF('Acciones Preventivas'!B23="","",'Acciones Preventivas'!B23)</f>
        <v/>
      </c>
      <c r="C23" s="99" t="str">
        <f>IF('Acciones Preventivas'!D23="","",'Acciones Preventivas'!D23)</f>
        <v/>
      </c>
      <c r="D23" s="100" t="str">
        <f>IF('Acciones Preventivas'!F23="","",'Acciones Preventivas'!F23)</f>
        <v/>
      </c>
      <c r="E23" s="108" t="str">
        <f>IF('Acciones Preventivas'!G23="","",'Acciones Preventivas'!G23)</f>
        <v/>
      </c>
      <c r="F23" s="299" t="str">
        <f>IF('Acciones Preventivas'!N23="","",'Acciones Preventivas'!N23)</f>
        <v/>
      </c>
      <c r="G23" s="298"/>
      <c r="H23" s="118"/>
      <c r="I23" s="118"/>
      <c r="J23" s="104"/>
      <c r="K23" s="298" t="str">
        <f>IF('Acciones Preventivas'!O23="","",'Acciones Preventivas'!O23)</f>
        <v/>
      </c>
      <c r="L23" s="298"/>
      <c r="M23" s="118"/>
      <c r="N23" s="118"/>
      <c r="O23" s="105"/>
    </row>
    <row r="24" spans="2:15" ht="46.5" customHeight="1" x14ac:dyDescent="0.2">
      <c r="B24" s="98" t="str">
        <f>IF('Acciones Preventivas'!B24="","",'Acciones Preventivas'!B24)</f>
        <v/>
      </c>
      <c r="C24" s="99" t="str">
        <f>IF('Acciones Preventivas'!D24="","",'Acciones Preventivas'!D24)</f>
        <v/>
      </c>
      <c r="D24" s="100" t="str">
        <f>IF('Acciones Preventivas'!F24="","",'Acciones Preventivas'!F24)</f>
        <v/>
      </c>
      <c r="E24" s="108" t="str">
        <f>IF('Acciones Preventivas'!G24="","",'Acciones Preventivas'!G24)</f>
        <v/>
      </c>
      <c r="F24" s="299" t="str">
        <f>IF('Acciones Preventivas'!N24="","",'Acciones Preventivas'!N24)</f>
        <v/>
      </c>
      <c r="G24" s="298"/>
      <c r="H24" s="118"/>
      <c r="I24" s="118"/>
      <c r="J24" s="104"/>
      <c r="K24" s="298" t="str">
        <f>IF('Acciones Preventivas'!O24="","",'Acciones Preventivas'!O24)</f>
        <v/>
      </c>
      <c r="L24" s="298"/>
      <c r="M24" s="118"/>
      <c r="N24" s="118"/>
      <c r="O24" s="105"/>
    </row>
    <row r="25" spans="2:15" ht="46.5" customHeight="1" x14ac:dyDescent="0.2">
      <c r="B25" s="98" t="str">
        <f>IF('Acciones Preventivas'!B25="","",'Acciones Preventivas'!B25)</f>
        <v/>
      </c>
      <c r="C25" s="99" t="str">
        <f>IF('Acciones Preventivas'!D25="","",'Acciones Preventivas'!D25)</f>
        <v/>
      </c>
      <c r="D25" s="100" t="str">
        <f>IF('Acciones Preventivas'!F25="","",'Acciones Preventivas'!F25)</f>
        <v/>
      </c>
      <c r="E25" s="108" t="str">
        <f>IF('Acciones Preventivas'!G25="","",'Acciones Preventivas'!G25)</f>
        <v/>
      </c>
      <c r="F25" s="299" t="str">
        <f>IF('Acciones Preventivas'!N25="","",'Acciones Preventivas'!N25)</f>
        <v/>
      </c>
      <c r="G25" s="298"/>
      <c r="H25" s="118"/>
      <c r="I25" s="118"/>
      <c r="J25" s="104"/>
      <c r="K25" s="298" t="str">
        <f>IF('Acciones Preventivas'!O25="","",'Acciones Preventivas'!O25)</f>
        <v/>
      </c>
      <c r="L25" s="298"/>
      <c r="M25" s="118"/>
      <c r="N25" s="118"/>
      <c r="O25" s="105"/>
    </row>
    <row r="26" spans="2:15" ht="46.5" customHeight="1" x14ac:dyDescent="0.2">
      <c r="B26" s="98" t="str">
        <f>IF('Acciones Preventivas'!B26="","",'Acciones Preventivas'!B26)</f>
        <v/>
      </c>
      <c r="C26" s="99" t="str">
        <f>IF('Acciones Preventivas'!D26="","",'Acciones Preventivas'!D26)</f>
        <v/>
      </c>
      <c r="D26" s="100" t="str">
        <f>IF('Acciones Preventivas'!F26="","",'Acciones Preventivas'!F26)</f>
        <v/>
      </c>
      <c r="E26" s="108" t="str">
        <f>IF('Acciones Preventivas'!G26="","",'Acciones Preventivas'!G26)</f>
        <v/>
      </c>
      <c r="F26" s="299" t="str">
        <f>IF('Acciones Preventivas'!N26="","",'Acciones Preventivas'!N26)</f>
        <v/>
      </c>
      <c r="G26" s="298"/>
      <c r="H26" s="118"/>
      <c r="I26" s="118"/>
      <c r="J26" s="104"/>
      <c r="K26" s="298" t="str">
        <f>IF('Acciones Preventivas'!O26="","",'Acciones Preventivas'!O26)</f>
        <v/>
      </c>
      <c r="L26" s="298"/>
      <c r="M26" s="118"/>
      <c r="N26" s="118"/>
      <c r="O26" s="105"/>
    </row>
    <row r="27" spans="2:15" ht="46.5" customHeight="1" x14ac:dyDescent="0.2">
      <c r="B27" s="98" t="str">
        <f>IF('Acciones Preventivas'!B27="","",'Acciones Preventivas'!B27)</f>
        <v/>
      </c>
      <c r="C27" s="99" t="str">
        <f>IF('Acciones Preventivas'!D27="","",'Acciones Preventivas'!D27)</f>
        <v/>
      </c>
      <c r="D27" s="100" t="str">
        <f>IF('Acciones Preventivas'!F27="","",'Acciones Preventivas'!F27)</f>
        <v/>
      </c>
      <c r="E27" s="108" t="str">
        <f>IF('Acciones Preventivas'!G27="","",'Acciones Preventivas'!G27)</f>
        <v/>
      </c>
      <c r="F27" s="299" t="str">
        <f>IF('Acciones Preventivas'!N27="","",'Acciones Preventivas'!N27)</f>
        <v/>
      </c>
      <c r="G27" s="298"/>
      <c r="H27" s="118"/>
      <c r="I27" s="118"/>
      <c r="J27" s="104"/>
      <c r="K27" s="298" t="str">
        <f>IF('Acciones Preventivas'!O27="","",'Acciones Preventivas'!O27)</f>
        <v/>
      </c>
      <c r="L27" s="298"/>
      <c r="M27" s="118"/>
      <c r="N27" s="118"/>
      <c r="O27" s="105"/>
    </row>
    <row r="28" spans="2:15" ht="46.5" customHeight="1" x14ac:dyDescent="0.2">
      <c r="B28" s="98" t="str">
        <f>IF('Acciones Preventivas'!B28="","",'Acciones Preventivas'!B28)</f>
        <v/>
      </c>
      <c r="C28" s="99" t="str">
        <f>IF('Acciones Preventivas'!D28="","",'Acciones Preventivas'!D28)</f>
        <v/>
      </c>
      <c r="D28" s="100" t="str">
        <f>IF('Acciones Preventivas'!F28="","",'Acciones Preventivas'!F28)</f>
        <v/>
      </c>
      <c r="E28" s="108" t="str">
        <f>IF('Acciones Preventivas'!G28="","",'Acciones Preventivas'!G28)</f>
        <v/>
      </c>
      <c r="F28" s="299" t="str">
        <f>IF('Acciones Preventivas'!N28="","",'Acciones Preventivas'!N28)</f>
        <v/>
      </c>
      <c r="G28" s="298"/>
      <c r="H28" s="118"/>
      <c r="I28" s="118"/>
      <c r="J28" s="104"/>
      <c r="K28" s="298" t="str">
        <f>IF('Acciones Preventivas'!O28="","",'Acciones Preventivas'!O28)</f>
        <v/>
      </c>
      <c r="L28" s="298"/>
      <c r="M28" s="118"/>
      <c r="N28" s="118"/>
      <c r="O28" s="105"/>
    </row>
    <row r="29" spans="2:15" ht="46.5" customHeight="1" thickBot="1" x14ac:dyDescent="0.25">
      <c r="B29" s="101" t="str">
        <f>IF('Acciones Preventivas'!B29="","",'Acciones Preventivas'!B29)</f>
        <v/>
      </c>
      <c r="C29" s="102" t="str">
        <f>IF('Acciones Preventivas'!D29="","",'Acciones Preventivas'!D29)</f>
        <v/>
      </c>
      <c r="D29" s="103" t="str">
        <f>IF('Acciones Preventivas'!F29="","",'Acciones Preventivas'!F29)</f>
        <v/>
      </c>
      <c r="E29" s="109" t="str">
        <f>IF('Acciones Preventivas'!G29="","",'Acciones Preventivas'!G29)</f>
        <v/>
      </c>
      <c r="F29" s="300" t="str">
        <f>IF('Acciones Preventivas'!N29="","",'Acciones Preventivas'!N29)</f>
        <v/>
      </c>
      <c r="G29" s="297"/>
      <c r="H29" s="119"/>
      <c r="I29" s="119"/>
      <c r="J29" s="106"/>
      <c r="K29" s="297" t="str">
        <f>IF('Acciones Preventivas'!O29="","",'Acciones Preventivas'!O29)</f>
        <v/>
      </c>
      <c r="L29" s="297"/>
      <c r="M29" s="119"/>
      <c r="N29" s="119"/>
      <c r="O29" s="107"/>
    </row>
    <row r="30" spans="2:15" ht="12.75" x14ac:dyDescent="0.2"/>
  </sheetData>
  <sheetProtection algorithmName="SHA-512" hashValue="VfNCEz9cjjGA7WB3O8JKpJ+SAUYvIvxEh9xStIR9h9K573Bs1ocQN2h2oTgZ/Owl7O04Qt3eAHncKxP/isaVbQ==" saltValue="+WNVl65nXGdzLHuSgIoIug==" spinCount="100000" sheet="1" objects="1" scenarios="1"/>
  <mergeCells count="52">
    <mergeCell ref="B7:B9"/>
    <mergeCell ref="C7:C9"/>
    <mergeCell ref="D7:D9"/>
    <mergeCell ref="E7:E9"/>
    <mergeCell ref="F10:G10"/>
    <mergeCell ref="F21:G21"/>
    <mergeCell ref="F15:G15"/>
    <mergeCell ref="F7:G9"/>
    <mergeCell ref="J7:J9"/>
    <mergeCell ref="O7:O9"/>
    <mergeCell ref="F11:G11"/>
    <mergeCell ref="F12:G12"/>
    <mergeCell ref="F13:G13"/>
    <mergeCell ref="F14:G14"/>
    <mergeCell ref="M7:M9"/>
    <mergeCell ref="N7:N9"/>
    <mergeCell ref="F16:G16"/>
    <mergeCell ref="F17:G17"/>
    <mergeCell ref="F18:G18"/>
    <mergeCell ref="F19:G19"/>
    <mergeCell ref="F20:G20"/>
    <mergeCell ref="F28:G28"/>
    <mergeCell ref="F29:G29"/>
    <mergeCell ref="K7:L9"/>
    <mergeCell ref="K10:L10"/>
    <mergeCell ref="K11:L11"/>
    <mergeCell ref="K12:L12"/>
    <mergeCell ref="K13:L13"/>
    <mergeCell ref="K14:L14"/>
    <mergeCell ref="K15:L15"/>
    <mergeCell ref="K16:L16"/>
    <mergeCell ref="F22:G22"/>
    <mergeCell ref="F23:G23"/>
    <mergeCell ref="F24:G24"/>
    <mergeCell ref="F25:G25"/>
    <mergeCell ref="F26:G26"/>
    <mergeCell ref="F27:G27"/>
    <mergeCell ref="H7:H9"/>
    <mergeCell ref="I7:I9"/>
    <mergeCell ref="K29:L29"/>
    <mergeCell ref="K23:L23"/>
    <mergeCell ref="K24:L24"/>
    <mergeCell ref="K25:L25"/>
    <mergeCell ref="K26:L26"/>
    <mergeCell ref="K27:L27"/>
    <mergeCell ref="K28:L28"/>
    <mergeCell ref="K17:L17"/>
    <mergeCell ref="K18:L18"/>
    <mergeCell ref="K19:L19"/>
    <mergeCell ref="K20:L20"/>
    <mergeCell ref="K21:L21"/>
    <mergeCell ref="K22:L22"/>
  </mergeCells>
  <conditionalFormatting sqref="J10">
    <cfRule type="expression" dxfId="15" priority="21">
      <formula>J10="Finalizado"</formula>
    </cfRule>
    <cfRule type="expression" dxfId="14" priority="22">
      <formula>J10="En Proceso"</formula>
    </cfRule>
    <cfRule type="expression" dxfId="13" priority="23">
      <formula>J10="No Iniciado"</formula>
    </cfRule>
  </conditionalFormatting>
  <conditionalFormatting sqref="O10:O29">
    <cfRule type="expression" dxfId="12" priority="18">
      <formula>O10="Finalizado"</formula>
    </cfRule>
    <cfRule type="expression" dxfId="11" priority="19">
      <formula>O10="En Proceso"</formula>
    </cfRule>
    <cfRule type="expression" dxfId="10" priority="20">
      <formula>O10="No Iniciado"</formula>
    </cfRule>
  </conditionalFormatting>
  <conditionalFormatting sqref="J11:J29">
    <cfRule type="expression" dxfId="9" priority="15">
      <formula>J11="Finalizado"</formula>
    </cfRule>
    <cfRule type="expression" dxfId="8" priority="16">
      <formula>J11="En Proceso"</formula>
    </cfRule>
    <cfRule type="expression" dxfId="7" priority="17">
      <formula>J11="No Iniciado"</formula>
    </cfRule>
  </conditionalFormatting>
  <conditionalFormatting sqref="D10:D29">
    <cfRule type="expression" dxfId="6" priority="9">
      <formula>D10="Riesgo Grave"</formula>
    </cfRule>
    <cfRule type="expression" dxfId="5" priority="10">
      <formula>D10="Riesgo Muy Alto"</formula>
    </cfRule>
    <cfRule type="expression" dxfId="4" priority="11">
      <formula>D10="Riesgo Alto"</formula>
    </cfRule>
    <cfRule type="expression" dxfId="3" priority="12">
      <formula>D10="Riesgo Moderado"</formula>
    </cfRule>
    <cfRule type="expression" dxfId="2" priority="13">
      <formula>D10="Riesgo Medio Bajo"</formula>
    </cfRule>
    <cfRule type="expression" dxfId="1" priority="14">
      <formula>D10="Riesgo Bajo"</formula>
    </cfRule>
  </conditionalFormatting>
  <conditionalFormatting sqref="D10:D29">
    <cfRule type="expression" dxfId="0" priority="8">
      <formula>D10=""</formula>
    </cfRule>
  </conditionalFormatting>
  <dataValidations count="1">
    <dataValidation type="list" allowBlank="1" showInputMessage="1" showErrorMessage="1" sqref="O10:O29 J10:J29" xr:uid="{00000000-0002-0000-0500-000000000000}">
      <formula1>"No Iniciado, En Proceso, Finalizado"</formula1>
    </dataValidation>
  </dataValidations>
  <pageMargins left="0.70866141732283472" right="0.70866141732283472" top="0.74803149606299213" bottom="0.74803149606299213" header="0.31496062992125984" footer="0.31496062992125984"/>
  <pageSetup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K42"/>
  <sheetViews>
    <sheetView topLeftCell="A15" zoomScale="80" zoomScaleNormal="80" workbookViewId="0">
      <selection activeCell="G3" sqref="G3:G42"/>
    </sheetView>
  </sheetViews>
  <sheetFormatPr baseColWidth="10" defaultRowHeight="12.75" x14ac:dyDescent="0.2"/>
  <cols>
    <col min="2" max="2" width="28.140625" bestFit="1" customWidth="1"/>
    <col min="3" max="3" width="19.140625" bestFit="1" customWidth="1"/>
    <col min="4" max="4" width="34.42578125" bestFit="1" customWidth="1"/>
    <col min="5" max="5" width="20" customWidth="1"/>
    <col min="6" max="6" width="33.5703125" bestFit="1" customWidth="1"/>
    <col min="7" max="7" width="46.7109375" bestFit="1" customWidth="1"/>
    <col min="8" max="8" width="19.5703125" bestFit="1" customWidth="1"/>
    <col min="9" max="9" width="19.42578125" bestFit="1" customWidth="1"/>
    <col min="10" max="10" width="26.42578125" bestFit="1" customWidth="1"/>
  </cols>
  <sheetData>
    <row r="3" spans="2:11" s="3" customFormat="1" x14ac:dyDescent="0.2">
      <c r="B3" s="3" t="s">
        <v>60</v>
      </c>
      <c r="C3" s="3" t="s">
        <v>61</v>
      </c>
      <c r="D3" s="3" t="s">
        <v>31</v>
      </c>
      <c r="E3" s="3" t="s">
        <v>17</v>
      </c>
      <c r="F3" s="3" t="s">
        <v>72</v>
      </c>
      <c r="G3" s="3" t="s">
        <v>2</v>
      </c>
      <c r="H3" s="3" t="s">
        <v>29</v>
      </c>
      <c r="J3" s="3" t="s">
        <v>95</v>
      </c>
      <c r="K3" s="3" t="s">
        <v>200</v>
      </c>
    </row>
    <row r="4" spans="2:11" x14ac:dyDescent="0.2">
      <c r="B4" s="1" t="s">
        <v>57</v>
      </c>
      <c r="C4" s="2" t="s">
        <v>62</v>
      </c>
      <c r="D4" t="s">
        <v>66</v>
      </c>
      <c r="E4" t="s">
        <v>205</v>
      </c>
      <c r="F4" t="s">
        <v>172</v>
      </c>
      <c r="G4" t="s">
        <v>74</v>
      </c>
      <c r="H4" t="s">
        <v>30</v>
      </c>
      <c r="J4" t="s">
        <v>97</v>
      </c>
      <c r="K4" t="s">
        <v>201</v>
      </c>
    </row>
    <row r="5" spans="2:11" x14ac:dyDescent="0.2">
      <c r="B5" s="1" t="s">
        <v>50</v>
      </c>
      <c r="C5" t="s">
        <v>165</v>
      </c>
      <c r="D5" s="2" t="s">
        <v>67</v>
      </c>
      <c r="E5" t="s">
        <v>206</v>
      </c>
      <c r="F5" t="s">
        <v>73</v>
      </c>
      <c r="G5" t="s">
        <v>75</v>
      </c>
      <c r="H5" t="s">
        <v>157</v>
      </c>
      <c r="J5" t="s">
        <v>96</v>
      </c>
      <c r="K5" t="s">
        <v>202</v>
      </c>
    </row>
    <row r="6" spans="2:11" x14ac:dyDescent="0.2">
      <c r="B6" s="1" t="s">
        <v>47</v>
      </c>
      <c r="C6" s="2" t="s">
        <v>64</v>
      </c>
      <c r="D6" s="2" t="s">
        <v>36</v>
      </c>
      <c r="E6" t="s">
        <v>207</v>
      </c>
      <c r="F6" t="s">
        <v>32</v>
      </c>
      <c r="G6" t="s">
        <v>83</v>
      </c>
      <c r="H6" t="s">
        <v>156</v>
      </c>
      <c r="J6" t="s">
        <v>98</v>
      </c>
      <c r="K6" t="s">
        <v>203</v>
      </c>
    </row>
    <row r="7" spans="2:11" x14ac:dyDescent="0.2">
      <c r="B7" s="1" t="s">
        <v>51</v>
      </c>
      <c r="C7" s="2" t="s">
        <v>65</v>
      </c>
      <c r="D7" s="2" t="s">
        <v>63</v>
      </c>
      <c r="E7" t="s">
        <v>208</v>
      </c>
      <c r="F7" t="s">
        <v>33</v>
      </c>
      <c r="G7" t="s">
        <v>76</v>
      </c>
      <c r="H7" t="s">
        <v>17</v>
      </c>
      <c r="J7" t="s">
        <v>99</v>
      </c>
      <c r="K7" t="s">
        <v>204</v>
      </c>
    </row>
    <row r="8" spans="2:11" x14ac:dyDescent="0.2">
      <c r="B8" s="1" t="s">
        <v>49</v>
      </c>
      <c r="C8" t="s">
        <v>13</v>
      </c>
      <c r="D8" s="2" t="s">
        <v>68</v>
      </c>
      <c r="E8" t="s">
        <v>209</v>
      </c>
      <c r="F8" t="s">
        <v>173</v>
      </c>
      <c r="G8" t="s">
        <v>77</v>
      </c>
      <c r="H8" t="s">
        <v>88</v>
      </c>
      <c r="J8" t="s">
        <v>100</v>
      </c>
    </row>
    <row r="9" spans="2:11" x14ac:dyDescent="0.2">
      <c r="B9" s="1" t="s">
        <v>55</v>
      </c>
      <c r="C9" t="s">
        <v>14</v>
      </c>
      <c r="D9" s="2" t="s">
        <v>69</v>
      </c>
      <c r="E9" t="s">
        <v>210</v>
      </c>
      <c r="F9" t="s">
        <v>174</v>
      </c>
      <c r="G9" t="s">
        <v>177</v>
      </c>
      <c r="H9" t="s">
        <v>89</v>
      </c>
      <c r="J9" t="s">
        <v>101</v>
      </c>
    </row>
    <row r="10" spans="2:11" x14ac:dyDescent="0.2">
      <c r="B10" s="1" t="s">
        <v>42</v>
      </c>
      <c r="C10" s="2" t="s">
        <v>79</v>
      </c>
      <c r="D10" s="2" t="s">
        <v>70</v>
      </c>
      <c r="E10" t="s">
        <v>211</v>
      </c>
      <c r="F10" t="s">
        <v>175</v>
      </c>
      <c r="G10" t="s">
        <v>178</v>
      </c>
      <c r="H10" t="s">
        <v>158</v>
      </c>
      <c r="J10" t="s">
        <v>124</v>
      </c>
    </row>
    <row r="11" spans="2:11" x14ac:dyDescent="0.2">
      <c r="B11" s="1" t="s">
        <v>53</v>
      </c>
      <c r="C11" t="s">
        <v>10</v>
      </c>
      <c r="D11" s="2" t="s">
        <v>81</v>
      </c>
      <c r="E11" t="s">
        <v>212</v>
      </c>
      <c r="F11" t="s">
        <v>176</v>
      </c>
      <c r="G11" t="s">
        <v>179</v>
      </c>
      <c r="H11" t="s">
        <v>16</v>
      </c>
      <c r="J11" t="s">
        <v>102</v>
      </c>
    </row>
    <row r="12" spans="2:11" x14ac:dyDescent="0.2">
      <c r="B12" s="1" t="s">
        <v>15</v>
      </c>
      <c r="C12" s="2" t="s">
        <v>12</v>
      </c>
      <c r="D12" s="2" t="s">
        <v>71</v>
      </c>
      <c r="E12" t="s">
        <v>213</v>
      </c>
      <c r="G12" t="s">
        <v>180</v>
      </c>
      <c r="J12" t="s">
        <v>103</v>
      </c>
    </row>
    <row r="13" spans="2:11" x14ac:dyDescent="0.2">
      <c r="B13" s="1" t="s">
        <v>43</v>
      </c>
      <c r="C13" t="s">
        <v>9</v>
      </c>
      <c r="D13" s="2" t="s">
        <v>80</v>
      </c>
      <c r="E13" t="s">
        <v>214</v>
      </c>
      <c r="G13" t="s">
        <v>181</v>
      </c>
      <c r="J13" t="s">
        <v>104</v>
      </c>
    </row>
    <row r="14" spans="2:11" x14ac:dyDescent="0.2">
      <c r="B14" s="1" t="s">
        <v>59</v>
      </c>
      <c r="C14" s="2" t="s">
        <v>37</v>
      </c>
      <c r="D14" s="2" t="s">
        <v>82</v>
      </c>
      <c r="E14" t="s">
        <v>215</v>
      </c>
      <c r="G14" t="s">
        <v>182</v>
      </c>
      <c r="J14" t="s">
        <v>105</v>
      </c>
    </row>
    <row r="15" spans="2:11" x14ac:dyDescent="0.2">
      <c r="B15" s="1" t="s">
        <v>46</v>
      </c>
      <c r="C15" t="s">
        <v>38</v>
      </c>
      <c r="E15" t="s">
        <v>221</v>
      </c>
      <c r="G15" t="s">
        <v>183</v>
      </c>
      <c r="J15" t="s">
        <v>106</v>
      </c>
    </row>
    <row r="16" spans="2:11" x14ac:dyDescent="0.2">
      <c r="B16" s="1" t="s">
        <v>54</v>
      </c>
      <c r="C16" t="s">
        <v>11</v>
      </c>
      <c r="E16" t="s">
        <v>216</v>
      </c>
      <c r="G16" t="s">
        <v>184</v>
      </c>
      <c r="J16" t="s">
        <v>107</v>
      </c>
    </row>
    <row r="17" spans="2:10" x14ac:dyDescent="0.2">
      <c r="B17" s="1" t="s">
        <v>39</v>
      </c>
      <c r="E17" t="s">
        <v>217</v>
      </c>
      <c r="G17" t="s">
        <v>130</v>
      </c>
      <c r="J17" t="s">
        <v>108</v>
      </c>
    </row>
    <row r="18" spans="2:10" x14ac:dyDescent="0.2">
      <c r="B18" s="1" t="s">
        <v>56</v>
      </c>
      <c r="E18" t="s">
        <v>218</v>
      </c>
      <c r="G18" t="s">
        <v>129</v>
      </c>
      <c r="J18" t="s">
        <v>109</v>
      </c>
    </row>
    <row r="19" spans="2:10" x14ac:dyDescent="0.2">
      <c r="B19" s="1" t="s">
        <v>48</v>
      </c>
      <c r="E19" t="s">
        <v>219</v>
      </c>
      <c r="G19" t="s">
        <v>185</v>
      </c>
      <c r="J19" t="s">
        <v>110</v>
      </c>
    </row>
    <row r="20" spans="2:10" x14ac:dyDescent="0.2">
      <c r="B20" s="1" t="s">
        <v>58</v>
      </c>
      <c r="E20" t="s">
        <v>220</v>
      </c>
      <c r="G20" t="s">
        <v>84</v>
      </c>
      <c r="J20" t="s">
        <v>111</v>
      </c>
    </row>
    <row r="21" spans="2:10" x14ac:dyDescent="0.2">
      <c r="B21" s="1" t="s">
        <v>45</v>
      </c>
      <c r="G21" t="s">
        <v>186</v>
      </c>
      <c r="J21" t="s">
        <v>112</v>
      </c>
    </row>
    <row r="22" spans="2:10" x14ac:dyDescent="0.2">
      <c r="B22" s="1" t="s">
        <v>44</v>
      </c>
      <c r="G22" t="s">
        <v>85</v>
      </c>
      <c r="J22" t="s">
        <v>113</v>
      </c>
    </row>
    <row r="23" spans="2:10" x14ac:dyDescent="0.2">
      <c r="B23" s="1" t="s">
        <v>40</v>
      </c>
      <c r="G23" t="s">
        <v>78</v>
      </c>
      <c r="J23" t="s">
        <v>114</v>
      </c>
    </row>
    <row r="24" spans="2:10" x14ac:dyDescent="0.2">
      <c r="B24" s="1" t="s">
        <v>52</v>
      </c>
      <c r="G24" t="s">
        <v>187</v>
      </c>
      <c r="J24" t="s">
        <v>115</v>
      </c>
    </row>
    <row r="25" spans="2:10" x14ac:dyDescent="0.2">
      <c r="B25" s="1" t="s">
        <v>41</v>
      </c>
      <c r="G25" t="s">
        <v>86</v>
      </c>
      <c r="J25" t="s">
        <v>116</v>
      </c>
    </row>
    <row r="26" spans="2:10" x14ac:dyDescent="0.2">
      <c r="G26" t="s">
        <v>188</v>
      </c>
      <c r="J26" t="s">
        <v>118</v>
      </c>
    </row>
    <row r="27" spans="2:10" x14ac:dyDescent="0.2">
      <c r="G27" t="s">
        <v>189</v>
      </c>
      <c r="J27" t="s">
        <v>119</v>
      </c>
    </row>
    <row r="28" spans="2:10" x14ac:dyDescent="0.2">
      <c r="G28" t="s">
        <v>190</v>
      </c>
      <c r="J28" t="s">
        <v>123</v>
      </c>
    </row>
    <row r="29" spans="2:10" x14ac:dyDescent="0.2">
      <c r="G29" t="s">
        <v>191</v>
      </c>
      <c r="J29" t="s">
        <v>122</v>
      </c>
    </row>
    <row r="30" spans="2:10" x14ac:dyDescent="0.2">
      <c r="G30" t="s">
        <v>87</v>
      </c>
      <c r="J30" t="s">
        <v>121</v>
      </c>
    </row>
    <row r="31" spans="2:10" x14ac:dyDescent="0.2">
      <c r="G31" t="s">
        <v>90</v>
      </c>
      <c r="J31" t="s">
        <v>120</v>
      </c>
    </row>
    <row r="32" spans="2:10" x14ac:dyDescent="0.2">
      <c r="G32" t="s">
        <v>167</v>
      </c>
      <c r="J32" t="s">
        <v>125</v>
      </c>
    </row>
    <row r="33" spans="7:10" x14ac:dyDescent="0.2">
      <c r="G33" t="s">
        <v>192</v>
      </c>
      <c r="J33" t="s">
        <v>126</v>
      </c>
    </row>
    <row r="34" spans="7:10" x14ac:dyDescent="0.2">
      <c r="G34" t="s">
        <v>193</v>
      </c>
      <c r="J34" t="s">
        <v>127</v>
      </c>
    </row>
    <row r="35" spans="7:10" x14ac:dyDescent="0.2">
      <c r="G35" t="s">
        <v>91</v>
      </c>
      <c r="J35" t="s">
        <v>128</v>
      </c>
    </row>
    <row r="36" spans="7:10" x14ac:dyDescent="0.2">
      <c r="G36" t="s">
        <v>194</v>
      </c>
      <c r="J36" t="s">
        <v>164</v>
      </c>
    </row>
    <row r="37" spans="7:10" x14ac:dyDescent="0.2">
      <c r="G37" t="s">
        <v>195</v>
      </c>
    </row>
    <row r="38" spans="7:10" x14ac:dyDescent="0.2">
      <c r="G38" t="s">
        <v>196</v>
      </c>
    </row>
    <row r="39" spans="7:10" x14ac:dyDescent="0.2">
      <c r="G39" t="s">
        <v>197</v>
      </c>
    </row>
    <row r="40" spans="7:10" x14ac:dyDescent="0.2">
      <c r="G40" t="s">
        <v>198</v>
      </c>
    </row>
    <row r="41" spans="7:10" x14ac:dyDescent="0.2">
      <c r="G41" t="s">
        <v>231</v>
      </c>
    </row>
    <row r="42" spans="7:10" x14ac:dyDescent="0.2">
      <c r="G42" t="s">
        <v>199</v>
      </c>
    </row>
  </sheetData>
  <sortState ref="C4:C17">
    <sortCondition ref="C4:C17"/>
  </sortState>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C25"/>
  <sheetViews>
    <sheetView zoomScale="80" zoomScaleNormal="80" workbookViewId="0">
      <selection activeCell="C20" sqref="C20"/>
    </sheetView>
  </sheetViews>
  <sheetFormatPr baseColWidth="10" defaultRowHeight="12.75" x14ac:dyDescent="0.2"/>
  <cols>
    <col min="2" max="2" width="29.42578125" bestFit="1" customWidth="1"/>
    <col min="3" max="3" width="90.85546875" bestFit="1" customWidth="1"/>
  </cols>
  <sheetData>
    <row r="3" spans="2:3" x14ac:dyDescent="0.2">
      <c r="B3" s="3" t="s">
        <v>60</v>
      </c>
      <c r="C3" s="3" t="s">
        <v>61</v>
      </c>
    </row>
    <row r="4" spans="2:3" x14ac:dyDescent="0.2">
      <c r="B4" s="1" t="s">
        <v>57</v>
      </c>
      <c r="C4" t="s">
        <v>132</v>
      </c>
    </row>
    <row r="5" spans="2:3" x14ac:dyDescent="0.2">
      <c r="B5" s="1" t="s">
        <v>50</v>
      </c>
      <c r="C5" t="s">
        <v>133</v>
      </c>
    </row>
    <row r="6" spans="2:3" x14ac:dyDescent="0.2">
      <c r="B6" s="1" t="s">
        <v>47</v>
      </c>
      <c r="C6" t="s">
        <v>225</v>
      </c>
    </row>
    <row r="7" spans="2:3" x14ac:dyDescent="0.2">
      <c r="B7" s="1" t="s">
        <v>51</v>
      </c>
      <c r="C7" t="s">
        <v>134</v>
      </c>
    </row>
    <row r="8" spans="2:3" x14ac:dyDescent="0.2">
      <c r="B8" s="1" t="s">
        <v>49</v>
      </c>
      <c r="C8" t="s">
        <v>226</v>
      </c>
    </row>
    <row r="9" spans="2:3" x14ac:dyDescent="0.2">
      <c r="B9" s="1" t="s">
        <v>55</v>
      </c>
      <c r="C9" t="s">
        <v>135</v>
      </c>
    </row>
    <row r="10" spans="2:3" x14ac:dyDescent="0.2">
      <c r="B10" s="1" t="s">
        <v>42</v>
      </c>
      <c r="C10" t="s">
        <v>136</v>
      </c>
    </row>
    <row r="11" spans="2:3" x14ac:dyDescent="0.2">
      <c r="B11" s="1" t="s">
        <v>53</v>
      </c>
      <c r="C11" t="s">
        <v>138</v>
      </c>
    </row>
    <row r="12" spans="2:3" x14ac:dyDescent="0.2">
      <c r="B12" s="1" t="s">
        <v>15</v>
      </c>
      <c r="C12" t="s">
        <v>146</v>
      </c>
    </row>
    <row r="13" spans="2:3" x14ac:dyDescent="0.2">
      <c r="B13" s="1" t="s">
        <v>43</v>
      </c>
      <c r="C13" t="s">
        <v>137</v>
      </c>
    </row>
    <row r="14" spans="2:3" x14ac:dyDescent="0.2">
      <c r="B14" s="1" t="s">
        <v>59</v>
      </c>
      <c r="C14" t="s">
        <v>227</v>
      </c>
    </row>
    <row r="15" spans="2:3" x14ac:dyDescent="0.2">
      <c r="B15" s="1" t="s">
        <v>46</v>
      </c>
      <c r="C15" t="s">
        <v>139</v>
      </c>
    </row>
    <row r="16" spans="2:3" x14ac:dyDescent="0.2">
      <c r="B16" s="1" t="s">
        <v>54</v>
      </c>
      <c r="C16" t="s">
        <v>140</v>
      </c>
    </row>
    <row r="17" spans="2:3" x14ac:dyDescent="0.2">
      <c r="B17" s="1" t="s">
        <v>39</v>
      </c>
      <c r="C17" t="s">
        <v>228</v>
      </c>
    </row>
    <row r="18" spans="2:3" x14ac:dyDescent="0.2">
      <c r="B18" s="1" t="s">
        <v>56</v>
      </c>
      <c r="C18" t="s">
        <v>141</v>
      </c>
    </row>
    <row r="19" spans="2:3" x14ac:dyDescent="0.2">
      <c r="B19" s="1" t="s">
        <v>48</v>
      </c>
      <c r="C19" t="s">
        <v>142</v>
      </c>
    </row>
    <row r="20" spans="2:3" x14ac:dyDescent="0.2">
      <c r="B20" s="1" t="s">
        <v>58</v>
      </c>
      <c r="C20" t="s">
        <v>143</v>
      </c>
    </row>
    <row r="21" spans="2:3" x14ac:dyDescent="0.2">
      <c r="B21" s="1" t="s">
        <v>45</v>
      </c>
      <c r="C21" t="s">
        <v>229</v>
      </c>
    </row>
    <row r="22" spans="2:3" x14ac:dyDescent="0.2">
      <c r="B22" s="1" t="s">
        <v>44</v>
      </c>
      <c r="C22" t="s">
        <v>230</v>
      </c>
    </row>
    <row r="23" spans="2:3" x14ac:dyDescent="0.2">
      <c r="B23" s="1" t="s">
        <v>40</v>
      </c>
      <c r="C23" t="s">
        <v>147</v>
      </c>
    </row>
    <row r="24" spans="2:3" x14ac:dyDescent="0.2">
      <c r="B24" s="1" t="s">
        <v>52</v>
      </c>
      <c r="C24" t="s">
        <v>148</v>
      </c>
    </row>
    <row r="25" spans="2:3" x14ac:dyDescent="0.2">
      <c r="B25" s="1" t="s">
        <v>41</v>
      </c>
      <c r="C25"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Introduccion</vt:lpstr>
      <vt:lpstr>Inicio</vt:lpstr>
      <vt:lpstr>Resumen Ejecutivo</vt:lpstr>
      <vt:lpstr>Matriz</vt:lpstr>
      <vt:lpstr>Acciones Preventivas</vt:lpstr>
      <vt:lpstr>Seguimiento Plan de Accion</vt:lpstr>
      <vt:lpstr>Datos</vt:lpstr>
      <vt:lpstr>Riesgos Por Segmento</vt:lpstr>
      <vt:lpstr>'Acciones Preventivas'!Área_de_impresión</vt:lpstr>
      <vt:lpstr>Introduccion!Área_de_impresión</vt:lpstr>
      <vt:lpstr>Matriz!Área_de_impresión</vt:lpstr>
      <vt:lpstr>'Resumen Ejecutivo'!Área_de_impresión</vt:lpstr>
      <vt:lpstr>'Seguimiento Plan de Accion'!Área_de_impresión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Nyberg</dc:creator>
  <cp:lastModifiedBy>Hector Romero</cp:lastModifiedBy>
  <cp:lastPrinted>2017-12-05T15:52:28Z</cp:lastPrinted>
  <dcterms:created xsi:type="dcterms:W3CDTF">2016-05-04T16:55:53Z</dcterms:created>
  <dcterms:modified xsi:type="dcterms:W3CDTF">2019-06-17T17:07:29Z</dcterms:modified>
</cp:coreProperties>
</file>